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 Type="http://schemas.openxmlformats.org/package/2006/relationships/digital-signature/origin" Target="/package/services/digital-signature/origin.psdsor" Id="Rf2d2b0333d014bf2"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L:\MVFM\Finance\Operations Back-up\Report\Bcao Tai chinh\2020 whole year\2020Q1\Send to FMS\"/>
    </mc:Choice>
  </mc:AlternateContent>
  <bookViews>
    <workbookView xWindow="0" yWindow="0" windowWidth="20490" windowHeight="6870"/>
  </bookViews>
  <sheets>
    <sheet name="Sheet1" sheetId="1" r:id="rId1"/>
    <sheet name="904102" sheetId="2" state="hidden" r:id="rId2"/>
    <sheet name="905610" sheetId="3" state="hidden" r:id="rId3"/>
    <sheet name="904691" sheetId="4" state="hidden" r:id="rId4"/>
    <sheet name="revenue" sheetId="9" state="hidden" r:id="rId5"/>
    <sheet name="MF" sheetId="6" state="hidden" r:id="rId6"/>
    <sheet name="1EXP_YTD" sheetId="10" state="hidden" r:id="rId7"/>
    <sheet name="Sheet7" sheetId="7" state="hidden" r:id="rId8"/>
    <sheet name="Interco" sheetId="8" state="hidden" r:id="rId9"/>
  </sheets>
  <externalReferences>
    <externalReference r:id="rId10"/>
  </externalReferences>
  <definedNames>
    <definedName name="_Fill" localSheetId="8" hidden="1">#REF!</definedName>
    <definedName name="_Fill" hidden="1">#REF!</definedName>
    <definedName name="_xlnm._FilterDatabase" localSheetId="1" hidden="1">'904102'!$A$1:$BP$65</definedName>
    <definedName name="_xlnm._FilterDatabase" localSheetId="3" hidden="1">'904691'!$A$3:$BP$15</definedName>
    <definedName name="_xlnm._FilterDatabase" localSheetId="2" hidden="1">'905610'!$A$1:$BP$32</definedName>
    <definedName name="_xlnm._FilterDatabase" localSheetId="5" hidden="1">MF!$A$3:$BP$27</definedName>
    <definedName name="_xlnm._FilterDatabase" localSheetId="7" hidden="1">Sheet7!$A$4:$BP$106</definedName>
    <definedName name="_Hlk2673531" localSheetId="0">Sheet1!$A$27</definedName>
    <definedName name="_Hlk970618" localSheetId="0">Sheet1!$A$209</definedName>
    <definedName name="A" localSheetId="6">#REF!</definedName>
    <definedName name="A" localSheetId="4">#REF!</definedName>
    <definedName name="A">#REF!</definedName>
    <definedName name="EssAliasTable" localSheetId="6">"Default"</definedName>
    <definedName name="EssfHasNonUnique" localSheetId="6">FALSE</definedName>
    <definedName name="EssfHasNonUnique" localSheetId="4">FALSE</definedName>
    <definedName name="EssOptions" localSheetId="6">"A3100001101110101000011110020_010010"</definedName>
    <definedName name="EssSamplingValue" localSheetId="6">100</definedName>
    <definedName name="OLE_LINK22" localSheetId="0">Sheet1!$A$293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90" i="1" l="1"/>
  <c r="E590" i="1"/>
  <c r="B246" i="1"/>
  <c r="B217" i="1"/>
  <c r="C217" i="1"/>
  <c r="E621" i="1" l="1"/>
  <c r="C621" i="1"/>
  <c r="E616" i="1"/>
  <c r="C616" i="1"/>
  <c r="C589" i="1"/>
  <c r="B589" i="1"/>
  <c r="B590" i="1" s="1"/>
  <c r="E602" i="1"/>
  <c r="D602" i="1"/>
  <c r="C602" i="1"/>
  <c r="B602" i="1"/>
  <c r="E586" i="1"/>
  <c r="D586" i="1"/>
  <c r="E598" i="1"/>
  <c r="D598" i="1"/>
  <c r="F601" i="1"/>
  <c r="F600" i="1"/>
  <c r="F602" i="1" s="1"/>
  <c r="F597" i="1"/>
  <c r="F596" i="1"/>
  <c r="F595" i="1"/>
  <c r="F594" i="1"/>
  <c r="C598" i="1"/>
  <c r="B598" i="1"/>
  <c r="C585" i="1"/>
  <c r="B584" i="1"/>
  <c r="F589" i="1" l="1"/>
  <c r="B620" i="1" s="1"/>
  <c r="D620" i="1" s="1"/>
  <c r="F598" i="1"/>
  <c r="C586" i="1"/>
  <c r="F587" i="1"/>
  <c r="F585" i="1"/>
  <c r="B615" i="1" s="1"/>
  <c r="D615" i="1" s="1"/>
  <c r="F584" i="1"/>
  <c r="B614" i="1" s="1"/>
  <c r="F583" i="1"/>
  <c r="B613" i="1" s="1"/>
  <c r="D613" i="1" s="1"/>
  <c r="B545" i="1"/>
  <c r="D614" i="1" l="1"/>
  <c r="C545" i="1"/>
  <c r="C532" i="1"/>
  <c r="E532" i="1"/>
  <c r="C479" i="1"/>
  <c r="B479" i="1"/>
  <c r="B484" i="1"/>
  <c r="C481" i="1"/>
  <c r="B481" i="1"/>
  <c r="C476" i="1"/>
  <c r="B476" i="1"/>
  <c r="C473" i="1"/>
  <c r="B473" i="1"/>
  <c r="C470" i="1"/>
  <c r="B470" i="1"/>
  <c r="C467" i="1"/>
  <c r="C464" i="1"/>
  <c r="B467" i="1"/>
  <c r="B464" i="1"/>
  <c r="C461" i="1"/>
  <c r="B461" i="1"/>
  <c r="C458" i="1"/>
  <c r="B458" i="1"/>
  <c r="B486" i="1" l="1"/>
  <c r="C486" i="1"/>
  <c r="D448" i="1" l="1"/>
  <c r="D440" i="1" l="1"/>
  <c r="D438" i="1"/>
  <c r="D436" i="1"/>
  <c r="E448" i="1"/>
  <c r="E441" i="1"/>
  <c r="D441" i="1" l="1"/>
  <c r="E416" i="1"/>
  <c r="L113" i="7"/>
  <c r="L112" i="7"/>
  <c r="E415" i="1" s="1"/>
  <c r="E426" i="7"/>
  <c r="E405" i="1" l="1"/>
  <c r="D404" i="1"/>
  <c r="D403" i="1"/>
  <c r="B405" i="1"/>
  <c r="D405" i="1" l="1"/>
  <c r="C405" i="1"/>
  <c r="B384" i="1"/>
  <c r="B383" i="1"/>
  <c r="B381" i="1"/>
  <c r="B388" i="1" l="1"/>
  <c r="C388" i="1"/>
  <c r="B372" i="1"/>
  <c r="C372" i="1"/>
  <c r="B354" i="1"/>
  <c r="B353" i="1"/>
  <c r="B352" i="1"/>
  <c r="B358" i="1"/>
  <c r="B357" i="1"/>
  <c r="B356" i="1"/>
  <c r="B355" i="1"/>
  <c r="B351" i="1"/>
  <c r="C359" i="1"/>
  <c r="B359" i="1" l="1"/>
  <c r="B344" i="1" l="1"/>
  <c r="C344" i="1"/>
  <c r="B328" i="1" l="1"/>
  <c r="B333" i="1"/>
  <c r="B332" i="1"/>
  <c r="B331" i="1"/>
  <c r="B330" i="1"/>
  <c r="B329" i="1"/>
  <c r="AA98" i="10"/>
  <c r="Z98" i="10"/>
  <c r="AA97" i="10"/>
  <c r="Z97" i="10"/>
  <c r="AA96" i="10"/>
  <c r="Z96" i="10"/>
  <c r="AA95" i="10"/>
  <c r="Z95" i="10"/>
  <c r="AA94" i="10"/>
  <c r="Z94" i="10"/>
  <c r="AA93" i="10"/>
  <c r="Z93" i="10"/>
  <c r="AA92" i="10"/>
  <c r="Z92" i="10"/>
  <c r="AA91" i="10"/>
  <c r="AA99" i="10" s="1"/>
  <c r="Z91" i="10"/>
  <c r="Z99" i="10" s="1"/>
  <c r="AA86" i="10"/>
  <c r="Z86" i="10"/>
  <c r="V81" i="10"/>
  <c r="U81" i="10"/>
  <c r="T81" i="10"/>
  <c r="S81" i="10"/>
  <c r="R81" i="10"/>
  <c r="Q81" i="10"/>
  <c r="P81" i="10"/>
  <c r="O81" i="10"/>
  <c r="N81" i="10"/>
  <c r="M81" i="10"/>
  <c r="L81" i="10"/>
  <c r="K81" i="10"/>
  <c r="J81" i="10"/>
  <c r="I81" i="10"/>
  <c r="H81" i="10"/>
  <c r="G81" i="10"/>
  <c r="F81" i="10"/>
  <c r="E81" i="10"/>
  <c r="D81" i="10"/>
  <c r="C81" i="10"/>
  <c r="B81" i="10"/>
  <c r="AA78" i="10"/>
  <c r="Z78" i="10"/>
  <c r="AA77" i="10"/>
  <c r="Z77" i="10"/>
  <c r="AA76" i="10"/>
  <c r="Z76" i="10"/>
  <c r="AA75" i="10"/>
  <c r="Z75" i="10"/>
  <c r="W75" i="10"/>
  <c r="AA74" i="10"/>
  <c r="Z74" i="10"/>
  <c r="W74" i="10"/>
  <c r="AA73" i="10"/>
  <c r="Z73" i="10"/>
  <c r="W73" i="10"/>
  <c r="AA72" i="10"/>
  <c r="Z72" i="10"/>
  <c r="W72" i="10"/>
  <c r="AA71" i="10"/>
  <c r="Z71" i="10"/>
  <c r="W71" i="10"/>
  <c r="AA70" i="10"/>
  <c r="Z70" i="10"/>
  <c r="W70" i="10"/>
  <c r="AA69" i="10"/>
  <c r="Z69" i="10"/>
  <c r="W69" i="10"/>
  <c r="AA68" i="10"/>
  <c r="Z68" i="10"/>
  <c r="W68" i="10"/>
  <c r="AA67" i="10"/>
  <c r="Z67" i="10"/>
  <c r="W67" i="10"/>
  <c r="AA66" i="10"/>
  <c r="Z66" i="10"/>
  <c r="W66" i="10"/>
  <c r="AA65" i="10"/>
  <c r="Z65" i="10"/>
  <c r="W65" i="10"/>
  <c r="AA64" i="10"/>
  <c r="Z64" i="10"/>
  <c r="W64" i="10"/>
  <c r="AA63" i="10"/>
  <c r="Z63" i="10"/>
  <c r="W63" i="10"/>
  <c r="AA62" i="10"/>
  <c r="Z62" i="10"/>
  <c r="W62" i="10"/>
  <c r="AA61" i="10"/>
  <c r="Z61" i="10"/>
  <c r="W61" i="10"/>
  <c r="AA60" i="10"/>
  <c r="Z60" i="10"/>
  <c r="W60" i="10"/>
  <c r="AA59" i="10"/>
  <c r="Z59" i="10"/>
  <c r="W59" i="10"/>
  <c r="AA58" i="10"/>
  <c r="Z58" i="10"/>
  <c r="W58" i="10"/>
  <c r="AA57" i="10"/>
  <c r="Z57" i="10"/>
  <c r="W57" i="10"/>
  <c r="AA56" i="10"/>
  <c r="Z56" i="10"/>
  <c r="W56" i="10"/>
  <c r="AA55" i="10"/>
  <c r="Z55" i="10"/>
  <c r="W55" i="10"/>
  <c r="AA54" i="10"/>
  <c r="Z54" i="10"/>
  <c r="W54" i="10"/>
  <c r="AA53" i="10"/>
  <c r="Z53" i="10"/>
  <c r="W53" i="10"/>
  <c r="AA52" i="10"/>
  <c r="Z52" i="10"/>
  <c r="W52" i="10"/>
  <c r="AA51" i="10"/>
  <c r="Z51" i="10"/>
  <c r="W51" i="10"/>
  <c r="AA50" i="10"/>
  <c r="Z50" i="10"/>
  <c r="W50" i="10"/>
  <c r="AA49" i="10"/>
  <c r="Z49" i="10"/>
  <c r="W49" i="10"/>
  <c r="AA48" i="10"/>
  <c r="Z48" i="10"/>
  <c r="W48" i="10"/>
  <c r="AA47" i="10"/>
  <c r="Z47" i="10"/>
  <c r="W47" i="10"/>
  <c r="AA46" i="10"/>
  <c r="Z46" i="10"/>
  <c r="W46" i="10"/>
  <c r="AA45" i="10"/>
  <c r="Z45" i="10"/>
  <c r="W45" i="10"/>
  <c r="AA44" i="10"/>
  <c r="Z44" i="10"/>
  <c r="W44" i="10"/>
  <c r="AA43" i="10"/>
  <c r="Z43" i="10"/>
  <c r="W43" i="10"/>
  <c r="AA42" i="10"/>
  <c r="Z42" i="10"/>
  <c r="W42" i="10"/>
  <c r="AA41" i="10"/>
  <c r="Z41" i="10"/>
  <c r="W41" i="10"/>
  <c r="AA40" i="10"/>
  <c r="Z40" i="10"/>
  <c r="W40" i="10"/>
  <c r="AA39" i="10"/>
  <c r="Z39" i="10"/>
  <c r="W39" i="10"/>
  <c r="AA38" i="10"/>
  <c r="Z38" i="10"/>
  <c r="W38" i="10"/>
  <c r="AA37" i="10"/>
  <c r="Z37" i="10"/>
  <c r="W37" i="10"/>
  <c r="AA36" i="10"/>
  <c r="Z36" i="10"/>
  <c r="W36" i="10"/>
  <c r="AA35" i="10"/>
  <c r="Z35" i="10"/>
  <c r="W35" i="10"/>
  <c r="AA34" i="10"/>
  <c r="Z34" i="10"/>
  <c r="W34" i="10"/>
  <c r="AA33" i="10"/>
  <c r="Z33" i="10"/>
  <c r="W33" i="10"/>
  <c r="AA32" i="10"/>
  <c r="Z32" i="10"/>
  <c r="W32" i="10"/>
  <c r="AA31" i="10"/>
  <c r="Z31" i="10"/>
  <c r="W31" i="10"/>
  <c r="AA30" i="10"/>
  <c r="Z30" i="10"/>
  <c r="W30" i="10"/>
  <c r="AA29" i="10"/>
  <c r="Z29" i="10"/>
  <c r="W29" i="10"/>
  <c r="AA28" i="10"/>
  <c r="Z28" i="10"/>
  <c r="W28" i="10"/>
  <c r="AA27" i="10"/>
  <c r="Z27" i="10"/>
  <c r="W27" i="10"/>
  <c r="AA26" i="10"/>
  <c r="Z26" i="10"/>
  <c r="W26" i="10"/>
  <c r="AA25" i="10"/>
  <c r="Z25" i="10"/>
  <c r="W25" i="10"/>
  <c r="AA24" i="10"/>
  <c r="Z24" i="10"/>
  <c r="W24" i="10"/>
  <c r="AA23" i="10"/>
  <c r="Z23" i="10"/>
  <c r="W23" i="10"/>
  <c r="AA22" i="10"/>
  <c r="Z22" i="10"/>
  <c r="W22" i="10"/>
  <c r="AA21" i="10"/>
  <c r="Z21" i="10"/>
  <c r="W21" i="10"/>
  <c r="AA20" i="10"/>
  <c r="Z20" i="10"/>
  <c r="W20" i="10"/>
  <c r="AA19" i="10"/>
  <c r="Z19" i="10"/>
  <c r="Z79" i="10" s="1"/>
  <c r="W19" i="10"/>
  <c r="AA18" i="10"/>
  <c r="Z18" i="10"/>
  <c r="W18" i="10"/>
  <c r="AA17" i="10"/>
  <c r="AA79" i="10" s="1"/>
  <c r="Z17" i="10"/>
  <c r="W17" i="10"/>
  <c r="C334" i="1"/>
  <c r="B318" i="1"/>
  <c r="E420" i="1" s="1"/>
  <c r="B317" i="1"/>
  <c r="E418" i="1" s="1"/>
  <c r="B319" i="1"/>
  <c r="B316" i="1"/>
  <c r="E414" i="1" s="1"/>
  <c r="B334" i="1" l="1"/>
  <c r="Z87" i="10"/>
  <c r="AA87" i="10"/>
  <c r="B320" i="1"/>
  <c r="C320" i="1" l="1"/>
  <c r="B296" i="1" l="1"/>
  <c r="B295" i="1"/>
  <c r="C588" i="1" s="1"/>
  <c r="C298" i="1"/>
  <c r="B288" i="1"/>
  <c r="C288" i="1"/>
  <c r="C590" i="1" l="1"/>
  <c r="F588" i="1"/>
  <c r="B298" i="1"/>
  <c r="F590" i="1" l="1"/>
  <c r="B619" i="1"/>
  <c r="C272" i="1"/>
  <c r="K17" i="4"/>
  <c r="K16" i="4"/>
  <c r="B621" i="1" l="1"/>
  <c r="D619" i="1"/>
  <c r="D621" i="1" s="1"/>
  <c r="D274" i="1"/>
  <c r="C274" i="1"/>
  <c r="K32" i="3"/>
  <c r="K31" i="3"/>
  <c r="K65" i="2"/>
  <c r="C273" i="1" s="1"/>
  <c r="K64" i="2"/>
  <c r="D273" i="1" s="1"/>
  <c r="BP25" i="3"/>
  <c r="BP24" i="3"/>
  <c r="BP23" i="3"/>
  <c r="BP22" i="3"/>
  <c r="BP18" i="3"/>
  <c r="BP17" i="3"/>
  <c r="BP11" i="3"/>
  <c r="BP10" i="3"/>
  <c r="BP9" i="3"/>
  <c r="BP8" i="3"/>
  <c r="BP4" i="3"/>
  <c r="BP3" i="3"/>
  <c r="E272" i="1"/>
  <c r="E275" i="1"/>
  <c r="BP61" i="2"/>
  <c r="BP60" i="2"/>
  <c r="BP59" i="2"/>
  <c r="BP58" i="2"/>
  <c r="BP57" i="2"/>
  <c r="BP56" i="2"/>
  <c r="BP55" i="2"/>
  <c r="BP54" i="2"/>
  <c r="BP53" i="2"/>
  <c r="BP50" i="2"/>
  <c r="BP47" i="2"/>
  <c r="BP46" i="2"/>
  <c r="BP45" i="2"/>
  <c r="BP44" i="2"/>
  <c r="BP40" i="2"/>
  <c r="BP39" i="2"/>
  <c r="BP38" i="2"/>
  <c r="BP37" i="2"/>
  <c r="BP36" i="2"/>
  <c r="BP35" i="2"/>
  <c r="BP34" i="2"/>
  <c r="BP33" i="2"/>
  <c r="BP32" i="2"/>
  <c r="BP31" i="2"/>
  <c r="BP30" i="2"/>
  <c r="BP29" i="2"/>
  <c r="BP26" i="2"/>
  <c r="BP23" i="2"/>
  <c r="BP22" i="2"/>
  <c r="BP21" i="2"/>
  <c r="BP16" i="2"/>
  <c r="BP15" i="2"/>
  <c r="BP14" i="2"/>
  <c r="BP13" i="2"/>
  <c r="BP12" i="2"/>
  <c r="BP11" i="2"/>
  <c r="BP10" i="2"/>
  <c r="BP3" i="2"/>
  <c r="BP2" i="2"/>
  <c r="BP4" i="2"/>
  <c r="BP5" i="2"/>
  <c r="BP6" i="2"/>
  <c r="BP7" i="2"/>
  <c r="B276" i="1"/>
  <c r="B260" i="1"/>
  <c r="E274" i="1" l="1"/>
  <c r="C276" i="1"/>
  <c r="D276" i="1"/>
  <c r="E273" i="1"/>
  <c r="C261" i="1"/>
  <c r="B258" i="1" s="1"/>
  <c r="B261" i="1" s="1"/>
  <c r="B249" i="1"/>
  <c r="B238" i="1"/>
  <c r="B227" i="1"/>
  <c r="C227" i="1"/>
  <c r="E276" i="1" l="1"/>
  <c r="B250" i="1"/>
  <c r="B202" i="1"/>
  <c r="C202" i="1"/>
  <c r="B178" i="1"/>
  <c r="B183" i="1"/>
  <c r="C183" i="1"/>
  <c r="C178" i="1"/>
  <c r="C187" i="1" l="1"/>
  <c r="B187" i="1"/>
  <c r="B582" i="1" s="1"/>
  <c r="G527" i="1"/>
  <c r="G526" i="1"/>
  <c r="B586" i="1" l="1"/>
  <c r="F582" i="1"/>
  <c r="AI55" i="8"/>
  <c r="AI53" i="8"/>
  <c r="AI49" i="8"/>
  <c r="L110" i="7"/>
  <c r="L109" i="7"/>
  <c r="L108" i="7"/>
  <c r="B612" i="1" l="1"/>
  <c r="F586" i="1"/>
  <c r="AI56" i="8"/>
  <c r="E426" i="1"/>
  <c r="AI54" i="8"/>
  <c r="E424" i="1"/>
  <c r="AI50" i="8"/>
  <c r="E422" i="1"/>
  <c r="P49" i="8"/>
  <c r="AU48" i="8"/>
  <c r="AT48" i="8"/>
  <c r="AS48" i="8"/>
  <c r="AR48" i="8"/>
  <c r="AQ48" i="8"/>
  <c r="AP48" i="8"/>
  <c r="AO48" i="8"/>
  <c r="AN48" i="8"/>
  <c r="AM48" i="8"/>
  <c r="AL48" i="8"/>
  <c r="AK48" i="8"/>
  <c r="AJ48" i="8"/>
  <c r="AH48" i="8"/>
  <c r="P48" i="8" s="1"/>
  <c r="AF48" i="8"/>
  <c r="AE48" i="8"/>
  <c r="AD48" i="8"/>
  <c r="AC48" i="8"/>
  <c r="AB48" i="8"/>
  <c r="AA48" i="8"/>
  <c r="Z48" i="8"/>
  <c r="Y48" i="8"/>
  <c r="X48" i="8"/>
  <c r="W48" i="8"/>
  <c r="V48" i="8"/>
  <c r="G48" i="8"/>
  <c r="E48" i="8"/>
  <c r="AI47" i="8"/>
  <c r="P47" i="8"/>
  <c r="C47" i="8" s="1"/>
  <c r="J47" i="8"/>
  <c r="G47" i="8"/>
  <c r="E47" i="8"/>
  <c r="D47" i="8"/>
  <c r="AV46" i="8"/>
  <c r="AW46" i="8" s="1"/>
  <c r="AI46" i="8"/>
  <c r="P46" i="8"/>
  <c r="F46" i="8" s="1"/>
  <c r="J46" i="8"/>
  <c r="G46" i="8"/>
  <c r="E46" i="8"/>
  <c r="D46" i="8"/>
  <c r="C46" i="8"/>
  <c r="AV45" i="8"/>
  <c r="AV48" i="8" s="1"/>
  <c r="AI45" i="8"/>
  <c r="AW45" i="8" s="1"/>
  <c r="P45" i="8"/>
  <c r="J45" i="8"/>
  <c r="G45" i="8"/>
  <c r="F45" i="8"/>
  <c r="E45" i="8"/>
  <c r="D45" i="8"/>
  <c r="C45" i="8"/>
  <c r="A45" i="8"/>
  <c r="AV44" i="8"/>
  <c r="AG44" i="8"/>
  <c r="AG48" i="8" s="1"/>
  <c r="P44" i="8"/>
  <c r="J44" i="8" s="1"/>
  <c r="G44" i="8"/>
  <c r="F44" i="8"/>
  <c r="E44" i="8"/>
  <c r="C44" i="8"/>
  <c r="A44" i="8"/>
  <c r="AV43" i="8"/>
  <c r="AI43" i="8"/>
  <c r="AW43" i="8" s="1"/>
  <c r="P43" i="8"/>
  <c r="J43" i="8" s="1"/>
  <c r="G43" i="8"/>
  <c r="E43" i="8"/>
  <c r="AW42" i="8"/>
  <c r="AV42" i="8"/>
  <c r="AI42" i="8"/>
  <c r="P42" i="8"/>
  <c r="C42" i="8" s="1"/>
  <c r="J42" i="8"/>
  <c r="G42" i="8"/>
  <c r="E42" i="8"/>
  <c r="D42" i="8"/>
  <c r="AU40" i="8"/>
  <c r="AT40" i="8"/>
  <c r="AS40" i="8"/>
  <c r="AR40" i="8"/>
  <c r="AQ40" i="8"/>
  <c r="AP40" i="8"/>
  <c r="AO40" i="8"/>
  <c r="AN40" i="8"/>
  <c r="AM40" i="8"/>
  <c r="AL40" i="8"/>
  <c r="AK40" i="8"/>
  <c r="AJ40" i="8"/>
  <c r="AH40" i="8"/>
  <c r="AG40" i="8"/>
  <c r="AF40" i="8"/>
  <c r="AE40" i="8"/>
  <c r="AD40" i="8"/>
  <c r="AC40" i="8"/>
  <c r="AB40" i="8"/>
  <c r="AA40" i="8"/>
  <c r="Z40" i="8"/>
  <c r="Y40" i="8"/>
  <c r="X40" i="8"/>
  <c r="W40" i="8"/>
  <c r="V40" i="8"/>
  <c r="P40" i="8"/>
  <c r="C40" i="8" s="1"/>
  <c r="J40" i="8"/>
  <c r="G40" i="8"/>
  <c r="E40" i="8"/>
  <c r="D40" i="8"/>
  <c r="AV39" i="8"/>
  <c r="AW39" i="8" s="1"/>
  <c r="AI39" i="8"/>
  <c r="P39" i="8"/>
  <c r="O39" i="8"/>
  <c r="J39" i="8"/>
  <c r="G39" i="8"/>
  <c r="F39" i="8"/>
  <c r="E39" i="8"/>
  <c r="D39" i="8"/>
  <c r="C39" i="8"/>
  <c r="A39" i="8"/>
  <c r="AV38" i="8"/>
  <c r="AW38" i="8" s="1"/>
  <c r="AI38" i="8"/>
  <c r="P38" i="8"/>
  <c r="O38" i="8"/>
  <c r="J38" i="8"/>
  <c r="G38" i="8"/>
  <c r="F38" i="8"/>
  <c r="E38" i="8"/>
  <c r="D38" i="8"/>
  <c r="C38" i="8"/>
  <c r="A38" i="8"/>
  <c r="AV37" i="8"/>
  <c r="AW37" i="8" s="1"/>
  <c r="AI37" i="8"/>
  <c r="P37" i="8"/>
  <c r="O37" i="8"/>
  <c r="J37" i="8"/>
  <c r="G37" i="8"/>
  <c r="F37" i="8"/>
  <c r="E37" i="8"/>
  <c r="D37" i="8"/>
  <c r="C37" i="8"/>
  <c r="A37" i="8"/>
  <c r="AV36" i="8"/>
  <c r="AW36" i="8" s="1"/>
  <c r="AI36" i="8"/>
  <c r="P36" i="8"/>
  <c r="J36" i="8"/>
  <c r="G36" i="8"/>
  <c r="F36" i="8"/>
  <c r="E36" i="8"/>
  <c r="D36" i="8"/>
  <c r="C36" i="8"/>
  <c r="A36" i="8"/>
  <c r="AV35" i="8"/>
  <c r="AI35" i="8"/>
  <c r="AI40" i="8" s="1"/>
  <c r="P35" i="8"/>
  <c r="J35" i="8" s="1"/>
  <c r="G35" i="8"/>
  <c r="F35" i="8"/>
  <c r="E35" i="8"/>
  <c r="C35" i="8"/>
  <c r="A35" i="8"/>
  <c r="AU33" i="8"/>
  <c r="AT33" i="8"/>
  <c r="AS33" i="8"/>
  <c r="AR33" i="8"/>
  <c r="AQ33" i="8"/>
  <c r="AP33" i="8"/>
  <c r="AO33" i="8"/>
  <c r="AN33" i="8"/>
  <c r="AM33" i="8"/>
  <c r="AL33" i="8"/>
  <c r="AK33" i="8"/>
  <c r="AJ33" i="8"/>
  <c r="AH33" i="8"/>
  <c r="P33" i="8" s="1"/>
  <c r="AG33" i="8"/>
  <c r="AF33" i="8"/>
  <c r="AE33" i="8"/>
  <c r="AD33" i="8"/>
  <c r="AC33" i="8"/>
  <c r="AB33" i="8"/>
  <c r="AA33" i="8"/>
  <c r="Z33" i="8"/>
  <c r="Y33" i="8"/>
  <c r="X33" i="8"/>
  <c r="W33" i="8"/>
  <c r="V33" i="8"/>
  <c r="G33" i="8"/>
  <c r="E33" i="8"/>
  <c r="AV32" i="8"/>
  <c r="AI32" i="8"/>
  <c r="AW32" i="8" s="1"/>
  <c r="P32" i="8"/>
  <c r="O32" i="8" s="1"/>
  <c r="G32" i="8"/>
  <c r="E32" i="8"/>
  <c r="AV31" i="8"/>
  <c r="AI31" i="8"/>
  <c r="AW31" i="8" s="1"/>
  <c r="P31" i="8"/>
  <c r="O31" i="8" s="1"/>
  <c r="G31" i="8"/>
  <c r="F31" i="8"/>
  <c r="E31" i="8"/>
  <c r="A31" i="8"/>
  <c r="AV30" i="8"/>
  <c r="AI30" i="8"/>
  <c r="AW30" i="8" s="1"/>
  <c r="P30" i="8"/>
  <c r="O30" i="8" s="1"/>
  <c r="G30" i="8"/>
  <c r="F30" i="8"/>
  <c r="E30" i="8"/>
  <c r="A30" i="8"/>
  <c r="AV29" i="8"/>
  <c r="AI29" i="8"/>
  <c r="AW29" i="8" s="1"/>
  <c r="P29" i="8"/>
  <c r="J29" i="8" s="1"/>
  <c r="G29" i="8"/>
  <c r="E29" i="8"/>
  <c r="AW28" i="8"/>
  <c r="AV28" i="8"/>
  <c r="AV33" i="8" s="1"/>
  <c r="AI28" i="8"/>
  <c r="P28" i="8"/>
  <c r="C28" i="8" s="1"/>
  <c r="J28" i="8"/>
  <c r="G28" i="8"/>
  <c r="E28" i="8"/>
  <c r="D28" i="8"/>
  <c r="AV26" i="8"/>
  <c r="AU26" i="8"/>
  <c r="AT26" i="8"/>
  <c r="AS26" i="8"/>
  <c r="AR26" i="8"/>
  <c r="AQ26" i="8"/>
  <c r="AP26" i="8"/>
  <c r="AO26" i="8"/>
  <c r="AN26" i="8"/>
  <c r="AM26" i="8"/>
  <c r="AL26" i="8"/>
  <c r="AK26" i="8"/>
  <c r="AJ26" i="8"/>
  <c r="AF26" i="8"/>
  <c r="AE26" i="8"/>
  <c r="AD26" i="8"/>
  <c r="AC26" i="8"/>
  <c r="AB26" i="8"/>
  <c r="AA26" i="8"/>
  <c r="Z26" i="8"/>
  <c r="Y26" i="8"/>
  <c r="X26" i="8"/>
  <c r="W26" i="8"/>
  <c r="V26" i="8"/>
  <c r="G26" i="8"/>
  <c r="E26" i="8"/>
  <c r="AW25" i="8"/>
  <c r="AV25" i="8"/>
  <c r="AI25" i="8"/>
  <c r="P25" i="8"/>
  <c r="J25" i="8" s="1"/>
  <c r="O25" i="8"/>
  <c r="G25" i="8"/>
  <c r="E25" i="8"/>
  <c r="A25" i="8"/>
  <c r="AW24" i="8"/>
  <c r="AV24" i="8"/>
  <c r="AI24" i="8"/>
  <c r="P24" i="8"/>
  <c r="J24" i="8" s="1"/>
  <c r="O24" i="8"/>
  <c r="G24" i="8"/>
  <c r="F24" i="8"/>
  <c r="E24" i="8"/>
  <c r="A24" i="8"/>
  <c r="AW23" i="8"/>
  <c r="AV23" i="8"/>
  <c r="AI23" i="8"/>
  <c r="P23" i="8"/>
  <c r="J23" i="8" s="1"/>
  <c r="O23" i="8"/>
  <c r="G23" i="8"/>
  <c r="F23" i="8"/>
  <c r="E23" i="8"/>
  <c r="A23" i="8"/>
  <c r="AW22" i="8"/>
  <c r="AV22" i="8"/>
  <c r="AI22" i="8"/>
  <c r="P22" i="8"/>
  <c r="J22" i="8" s="1"/>
  <c r="O22" i="8"/>
  <c r="G22" i="8"/>
  <c r="F22" i="8"/>
  <c r="E22" i="8"/>
  <c r="A22" i="8"/>
  <c r="AV21" i="8"/>
  <c r="AH21" i="8"/>
  <c r="P21" i="8" s="1"/>
  <c r="AG21" i="8"/>
  <c r="AI21" i="8" s="1"/>
  <c r="G21" i="8"/>
  <c r="E21" i="8"/>
  <c r="AU19" i="8"/>
  <c r="AT19" i="8"/>
  <c r="AS19" i="8"/>
  <c r="AR19" i="8"/>
  <c r="AQ19" i="8"/>
  <c r="AP19" i="8"/>
  <c r="AO19" i="8"/>
  <c r="AN19" i="8"/>
  <c r="AM19" i="8"/>
  <c r="AL19" i="8"/>
  <c r="AK19" i="8"/>
  <c r="AJ19" i="8"/>
  <c r="AG19" i="8"/>
  <c r="AF19" i="8"/>
  <c r="AE19" i="8"/>
  <c r="AD19" i="8"/>
  <c r="AC19" i="8"/>
  <c r="AB19" i="8"/>
  <c r="AA19" i="8"/>
  <c r="Z19" i="8"/>
  <c r="Y19" i="8"/>
  <c r="X19" i="8"/>
  <c r="W19" i="8"/>
  <c r="V19" i="8"/>
  <c r="G19" i="8"/>
  <c r="E19" i="8"/>
  <c r="AV18" i="8"/>
  <c r="AW18" i="8" s="1"/>
  <c r="AI18" i="8"/>
  <c r="P18" i="8"/>
  <c r="O18" i="8"/>
  <c r="J18" i="8"/>
  <c r="G18" i="8"/>
  <c r="F18" i="8"/>
  <c r="E18" i="8"/>
  <c r="D18" i="8"/>
  <c r="C18" i="8"/>
  <c r="A18" i="8"/>
  <c r="AV17" i="8"/>
  <c r="AW17" i="8" s="1"/>
  <c r="AI17" i="8"/>
  <c r="P17" i="8"/>
  <c r="O17" i="8"/>
  <c r="J17" i="8"/>
  <c r="G17" i="8"/>
  <c r="F17" i="8"/>
  <c r="E17" i="8"/>
  <c r="D17" i="8"/>
  <c r="C17" i="8"/>
  <c r="A17" i="8"/>
  <c r="AV16" i="8"/>
  <c r="AV19" i="8" s="1"/>
  <c r="AI16" i="8"/>
  <c r="AH16" i="8"/>
  <c r="P16" i="8"/>
  <c r="J16" i="8" s="1"/>
  <c r="O16" i="8"/>
  <c r="G16" i="8"/>
  <c r="E16" i="8"/>
  <c r="A16" i="8"/>
  <c r="AW15" i="8"/>
  <c r="AV15" i="8"/>
  <c r="AI15" i="8"/>
  <c r="P15" i="8"/>
  <c r="J15" i="8" s="1"/>
  <c r="O15" i="8"/>
  <c r="G15" i="8"/>
  <c r="F15" i="8"/>
  <c r="E15" i="8"/>
  <c r="A15" i="8"/>
  <c r="AV14" i="8"/>
  <c r="AH14" i="8"/>
  <c r="AH19" i="8" s="1"/>
  <c r="P19" i="8" s="1"/>
  <c r="P14" i="8"/>
  <c r="O14" i="8" s="1"/>
  <c r="G14" i="8"/>
  <c r="E14" i="8"/>
  <c r="A14" i="8"/>
  <c r="B3" i="8"/>
  <c r="D612" i="1" l="1"/>
  <c r="D616" i="1" s="1"/>
  <c r="B616" i="1"/>
  <c r="F21" i="8"/>
  <c r="A21" i="8"/>
  <c r="J21" i="8"/>
  <c r="O21" i="8"/>
  <c r="D21" i="8"/>
  <c r="C21" i="8"/>
  <c r="F33" i="8"/>
  <c r="J33" i="8"/>
  <c r="D33" i="8"/>
  <c r="C33" i="8"/>
  <c r="A33" i="8"/>
  <c r="F48" i="8"/>
  <c r="A48" i="8"/>
  <c r="J48" i="8"/>
  <c r="D48" i="8"/>
  <c r="C48" i="8"/>
  <c r="AI26" i="8"/>
  <c r="AW21" i="8"/>
  <c r="AW26" i="8" s="1"/>
  <c r="C19" i="8"/>
  <c r="F19" i="8"/>
  <c r="A19" i="8"/>
  <c r="O19" i="8"/>
  <c r="J19" i="8"/>
  <c r="D19" i="8"/>
  <c r="AW33" i="8"/>
  <c r="F14" i="8"/>
  <c r="A32" i="8"/>
  <c r="F32" i="8"/>
  <c r="AV40" i="8"/>
  <c r="AW16" i="8"/>
  <c r="AG26" i="8"/>
  <c r="A29" i="8"/>
  <c r="F29" i="8"/>
  <c r="C32" i="8"/>
  <c r="AI33" i="8"/>
  <c r="A43" i="8"/>
  <c r="F43" i="8"/>
  <c r="AI44" i="8"/>
  <c r="D14" i="8"/>
  <c r="J14" i="8"/>
  <c r="AI14" i="8"/>
  <c r="C15" i="8"/>
  <c r="C16" i="8"/>
  <c r="C22" i="8"/>
  <c r="C23" i="8"/>
  <c r="C24" i="8"/>
  <c r="C25" i="8"/>
  <c r="AH26" i="8"/>
  <c r="P26" i="8" s="1"/>
  <c r="A28" i="8"/>
  <c r="F28" i="8"/>
  <c r="C29" i="8"/>
  <c r="D30" i="8"/>
  <c r="J30" i="8"/>
  <c r="D31" i="8"/>
  <c r="J31" i="8"/>
  <c r="D32" i="8"/>
  <c r="J32" i="8"/>
  <c r="D35" i="8"/>
  <c r="AW35" i="8"/>
  <c r="AW40" i="8" s="1"/>
  <c r="A40" i="8"/>
  <c r="F40" i="8"/>
  <c r="A42" i="8"/>
  <c r="F42" i="8"/>
  <c r="C43" i="8"/>
  <c r="D44" i="8"/>
  <c r="A47" i="8"/>
  <c r="F47" i="8"/>
  <c r="C14" i="8"/>
  <c r="F16" i="8"/>
  <c r="F25" i="8"/>
  <c r="C30" i="8"/>
  <c r="C31" i="8"/>
  <c r="D15" i="8"/>
  <c r="D16" i="8"/>
  <c r="D22" i="8"/>
  <c r="D23" i="8"/>
  <c r="D24" i="8"/>
  <c r="D25" i="8"/>
  <c r="D29" i="8"/>
  <c r="D43" i="8"/>
  <c r="A46" i="8"/>
  <c r="AW44" i="8" l="1"/>
  <c r="AW48" i="8" s="1"/>
  <c r="AI48" i="8"/>
  <c r="J26" i="8"/>
  <c r="D26" i="8"/>
  <c r="C26" i="8"/>
  <c r="F26" i="8"/>
  <c r="A26" i="8"/>
  <c r="O26" i="8"/>
  <c r="P8" i="8"/>
  <c r="P11" i="8" s="1"/>
  <c r="AI19" i="8"/>
  <c r="AW14" i="8"/>
  <c r="AW19" i="8" s="1"/>
  <c r="P9" i="8"/>
  <c r="L31" i="6" l="1"/>
  <c r="L30" i="6"/>
  <c r="G528" i="1" l="1"/>
  <c r="G525" i="1" l="1"/>
</calcChain>
</file>

<file path=xl/sharedStrings.xml><?xml version="1.0" encoding="utf-8"?>
<sst xmlns="http://schemas.openxmlformats.org/spreadsheetml/2006/main" count="10134" uniqueCount="931">
  <si>
    <t xml:space="preserve">BẢN THUYẾT MINH BÁO CÁO TÀI CHÍNH </t>
  </si>
  <si>
    <t>Hoạt động chính của Công ty là lập và quản lý quỹ đầu tư chứng khoán và quản lý danh mục đầu tư chứng khoán.</t>
  </si>
  <si>
    <t>CƠ SỞ TRÌNH BÀY</t>
  </si>
  <si>
    <t xml:space="preserve">Chuẩn mực và Chế độ kế toán áp dụng </t>
  </si>
  <si>
    <t>Kỳ kế toán năm</t>
  </si>
  <si>
    <t>Kỳ kế toán năm của Công ty áp dụng cho việc lập báo cáo tài chính bắt đầu từ ngày 1 tháng 1 và kết thúc ngày 31 tháng 12.</t>
  </si>
  <si>
    <t xml:space="preserve">Đơn vị tiền tệ sử dụng trong kế toán </t>
  </si>
  <si>
    <t xml:space="preserve">Hình thức sổ kế toán áp dụng </t>
  </si>
  <si>
    <t>Hình thức sổ kế toán áp dụng được đăng ký của Công ty là Nhật ký chung.</t>
  </si>
  <si>
    <t>TUYÊN BỐ VỀ VIỆC TUÂN THỦ CHUẨN MỰC KẾ TOÁN VÀ CHẾ ĐỘ KẾ TOÁN VIỆT NAM</t>
  </si>
  <si>
    <r>
      <t>TÓM TẮT CÁC CHÍNH SÁCH KẾ TOÁN CHỦ YẾU</t>
    </r>
    <r>
      <rPr>
        <sz val="10"/>
        <color theme="1"/>
        <rFont val="Arial"/>
        <family val="2"/>
      </rPr>
      <t xml:space="preserve"> </t>
    </r>
  </si>
  <si>
    <t xml:space="preserve">Các thay đổi trong các chính sách kế toán và thuyết minh </t>
  </si>
  <si>
    <t>Tiền và các khoản tương đương tiền</t>
  </si>
  <si>
    <t>Các khoản phải thu</t>
  </si>
  <si>
    <t>Thời gian quá hạn</t>
  </si>
  <si>
    <t>Mức trích dự phòng</t>
  </si>
  <si>
    <t>Từ trên sáu (6) tháng đến dưới một (1) năm</t>
  </si>
  <si>
    <t>Từ một (1) năm đến dưới hai (2) năm</t>
  </si>
  <si>
    <t>Từ hai (2) năm đến dưới ba (3) năm</t>
  </si>
  <si>
    <t>Từ ba (3) năm trở lên</t>
  </si>
  <si>
    <t>Tài sản cố định hữu hình</t>
  </si>
  <si>
    <t>Tài sản cố định hữu hình được thể hiện theo nguyên giá trừ đi giá trị khấu hao lũy kế.</t>
  </si>
  <si>
    <t xml:space="preserve">Nguyên giá tài sản cố định bao gồm giá mua và những chi phí có liên quan trực tiếp đến việc đưa tài sản vào sẵn sàng hoạt động như dự kiến. </t>
  </si>
  <si>
    <t>Thuê tài sản</t>
  </si>
  <si>
    <t>Khấu hao</t>
  </si>
  <si>
    <t xml:space="preserve">Khấu hao thiết bị văn phòng được trích theo phương pháp khấu hao đường thẳng trong thời gian hữu dụng ước tính là từ ba (3) đến năm (5) năm. </t>
  </si>
  <si>
    <t>Chi phí trả trước</t>
  </si>
  <si>
    <t>Các khoản phải trả và chi phí trích trước</t>
  </si>
  <si>
    <t>Các khoản phải trả và trích trước được ghi nhận cho số tiền phải trả trong tương lai liên quan đến hàng hóa và dịch vụ đã nhận được không phụ thuộc vào việc Công ty đã nhận được hóa đơn của nhà cung cấp hay chưa.</t>
  </si>
  <si>
    <t>Trợ cấp thôi việc phải trả</t>
  </si>
  <si>
    <t>Khoản trợ cấp thôi việc trích trước này được sử dụng để trả trợ cấp thôi việc cho người lao động khi chấm dứt hợp đồng lao động theo Điều 48 của Bộ luật Lao động.</t>
  </si>
  <si>
    <t>Các nghiệp vụ bằng ngoại tệ</t>
  </si>
  <si>
    <t xml:space="preserve">Công ty áp dụng hướng dẫn tại Thông tư số 53/2016/TT-BTC ngày 21 tháng 3 năm 2016 sửa đổi bổ sung một số điều Thông tư số 200/2014/TT-BTC ngày 22 tháng 12 năm 2014 để hạch toán các nghiệp vụ bằng ngoại tệ. </t>
  </si>
  <si>
    <t>Ghi nhận doanh thu</t>
  </si>
  <si>
    <t>Doanh thu được ghi nhận khi Công ty có khả năng nhận được các lợi ích kinh tế có thể xác định được một cách chắc chắn. Các điều kiện ghi nhận cụ thể sau đây cũng phải được đáp ứng trước khi ghi nhận doanh thu:</t>
  </si>
  <si>
    <t xml:space="preserve">Phí quản lý </t>
  </si>
  <si>
    <t>Doanh thu được ghi nhận trên cơ sở dồn tích theo các điều kiện, điều khoản của hợp đồng quản lý đầu tư.</t>
  </si>
  <si>
    <t>Tiền lãi</t>
  </si>
  <si>
    <t>Doanh thu được ghi nhận khi tiền lãi phát sinh trên cơ sở dồn tích (có tính đến lợi tức mà tài sản đem lại) trừ khi khả năng thu hồi tiền lãi không chắc chắn.</t>
  </si>
  <si>
    <t>Thuế</t>
  </si>
  <si>
    <t xml:space="preserve">Thuế thu nhập hiện hành </t>
  </si>
  <si>
    <t xml:space="preserve">Thuế thu nhập hoãn lại </t>
  </si>
  <si>
    <t xml:space="preserve">Công cụ tài chính </t>
  </si>
  <si>
    <t>Công cụ tài chính – Ghi nhận ban đầu và trình bày</t>
  </si>
  <si>
    <t xml:space="preserve">Tài sản tài chính </t>
  </si>
  <si>
    <t xml:space="preserve">Các tài sản tài chính của Công ty bao gồm tiền và các khoản tương đương tiền, các khoản đầu tư tài chính ngắn hạn, phải thu từ hoạt động quản lý quỹ và phải thu khác. </t>
  </si>
  <si>
    <t>Nợ phải trả tài chính</t>
  </si>
  <si>
    <t>Tất cả nợ phải trả tài chính được ghi nhận ban đầu theo nguyên giá cộng với các chi phí giao dịch trực tiếp liên quan đến việc phát hành.</t>
  </si>
  <si>
    <t>Nợ phải trả tài chính của Công ty bao gồm phải trả người bán, các khoản chi phí phải trả và phải trả khác.</t>
  </si>
  <si>
    <t>Giá trị sau ghi nhận lần đầu</t>
  </si>
  <si>
    <t>Hiện tại không có hướng dẫn về việc xác định lại giá trị của các công cụ tài chính sau ghi nhận ban đầu. Do đó giá trị sau ghi nhận ban đầu của các công cụ tài chính đang được phản ánh theo nguyên giá.</t>
  </si>
  <si>
    <t>Bù trừ các công cụ tài chính</t>
  </si>
  <si>
    <t xml:space="preserve"> </t>
  </si>
  <si>
    <t>TIỀN VÀ CÁC KHOẢN TƯƠNG ĐƯƠNG TIỀN</t>
  </si>
  <si>
    <t>VND</t>
  </si>
  <si>
    <t>Tiền gửi thanh toán</t>
  </si>
  <si>
    <t>Tiền gửi có kỳ hạn gốc không quá ba (3) tháng</t>
  </si>
  <si>
    <t>-</t>
  </si>
  <si>
    <t>UFJ., Ltd, chi nhánh Thành phố Hồ Chí Minh</t>
  </si>
  <si>
    <t>CÁC KHOẢN ĐẦU TƯ TÀI CHÍNH NGẮN HẠN</t>
  </si>
  <si>
    <t>Tiền gửi tại ngân hàng</t>
  </si>
  <si>
    <t xml:space="preserve">PHẢI THU HOẠT ĐỘNG NGHIỆP VỤ </t>
  </si>
  <si>
    <t>Phải thu hoạt động quản lý danh mục</t>
  </si>
  <si>
    <t xml:space="preserve">Phải thu hoạt động quản lý Quỹ đầu tư </t>
  </si>
  <si>
    <t>Phải thu khác từ hoạt động nghiệp vụ</t>
  </si>
  <si>
    <t xml:space="preserve">CÁC KHOẢN PHẢI THU KHÁC </t>
  </si>
  <si>
    <t>Lãi phải thu từ tiền gửi có kỳ hạn</t>
  </si>
  <si>
    <t>Trong đó:</t>
  </si>
  <si>
    <t>Các khoản phải thu khác</t>
  </si>
  <si>
    <t>TÀI SẢN CỐ ĐỊNH HỮU HÌNH</t>
  </si>
  <si>
    <t>Nguyên giá</t>
  </si>
  <si>
    <t>Tài sản đã khấu hao hết</t>
  </si>
  <si>
    <t>Giá trị còn lại</t>
  </si>
  <si>
    <t>CHI PHÍ TRẢ TRƯỚC DÀI HẠN</t>
  </si>
  <si>
    <t>Cho kỳ kế toán</t>
  </si>
  <si>
    <t>THUẾ VÀ CÁC KHOẢN PHẢI NỘP NHÀ NƯỚC</t>
  </si>
  <si>
    <t>Phải trả</t>
  </si>
  <si>
    <t xml:space="preserve">Thuế thu nhập doanh nghiệp </t>
  </si>
  <si>
    <t>Thuế thu nhập cá nhân</t>
  </si>
  <si>
    <t>Thuế nhà thầu</t>
  </si>
  <si>
    <t>CHI PHÍ PHẢI TRẢ</t>
  </si>
  <si>
    <t>Chi phí tiếp thị và hỗ trợ phân phối chứng chỉ quỹ</t>
  </si>
  <si>
    <t>Chi phí dịch vụ tư vấn</t>
  </si>
  <si>
    <t>Thuế nhà thầu phí dịch vụ</t>
  </si>
  <si>
    <t>Chi phí phải trả khác</t>
  </si>
  <si>
    <t>CÁC KHOẢN PHẢI TRẢ, PHẢI NỘP KHÁC</t>
  </si>
  <si>
    <t>Tiền thưởng cho quản lý cấp cao</t>
  </si>
  <si>
    <t>Khác</t>
  </si>
  <si>
    <t>Theo Giấy</t>
  </si>
  <si>
    <t>phép điều chỉnh</t>
  </si>
  <si>
    <t>Tỷ lệ sở hữu (%)</t>
  </si>
  <si>
    <t>Vốn</t>
  </si>
  <si>
    <t>Công ty TNHH Manulife (Việt Nam)</t>
  </si>
  <si>
    <t>DOANH THU VỀ HOẠT ĐỘNG KINH DOANH</t>
  </si>
  <si>
    <t xml:space="preserve">Phí quản lý Quỹ đầu tư Cổ phiếu Manulife </t>
  </si>
  <si>
    <t xml:space="preserve">Phí quản lý Quỹ đầu tư Cân bằng Manulife </t>
  </si>
  <si>
    <t>Phí thu từ các giao dịch mua/bán chứng chỉ quỹ</t>
  </si>
  <si>
    <t>CHI PHÍ HOẠT ĐỘNG KINH DOANH</t>
  </si>
  <si>
    <t>Chi phí nhân viên</t>
  </si>
  <si>
    <t>Chi phí dịch vụ mua ngoài</t>
  </si>
  <si>
    <t>Thuê văn phòng</t>
  </si>
  <si>
    <t>Chi phí bảo hiểm</t>
  </si>
  <si>
    <t>Chi phí khấu hao</t>
  </si>
  <si>
    <t>Chi phí khác</t>
  </si>
  <si>
    <t>DOANH THU HOẠT ĐỘNG TÀI CHÍNH</t>
  </si>
  <si>
    <t>Thu nhập lãi từ tiền gửi</t>
  </si>
  <si>
    <t>Lãi chênh lệch tỷ giá</t>
  </si>
  <si>
    <t>CHI PHÍ QUẢN LÝ DOANH NGHIỆP</t>
  </si>
  <si>
    <t>Chi phí duy trì hệ thống Quản lý tài sản</t>
  </si>
  <si>
    <t>THUẾ THU NHẬP DOANH NGHIỆP</t>
  </si>
  <si>
    <t xml:space="preserve">Chi phí thuế TNDN hiện hành  </t>
  </si>
  <si>
    <t xml:space="preserve">Chi phí Thuế TNDN </t>
  </si>
  <si>
    <t>Dưới đây là đối chiếu chi phí thuế TNDN và kết quả của lợi nhuận kế toán trước thuế nhân với thuế suất thuế TNDN:</t>
  </si>
  <si>
    <t xml:space="preserve">Lợi nhuận kế toán trước thuế </t>
  </si>
  <si>
    <t xml:space="preserve">Thuế TNDN theo thuế suất 20% (2018: 20%) </t>
  </si>
  <si>
    <t>Điều chỉnh tăng:</t>
  </si>
  <si>
    <t>Các khoản phạt</t>
  </si>
  <si>
    <t>Chi phí không được khấu trừ thuế</t>
  </si>
  <si>
    <t>Điều chỉnh giảm:</t>
  </si>
  <si>
    <t>Lỗ chuyển sang</t>
  </si>
  <si>
    <t>Sử dụng tài sản Thuế TNDN hoãn lại không được ghi nhận</t>
  </si>
  <si>
    <t>Chi phí thuế TNDN</t>
  </si>
  <si>
    <t>Chi phí Thuế TNDN hiện hành</t>
  </si>
  <si>
    <t>Tài sản thuế thu nhập hoãn lại</t>
  </si>
  <si>
    <t>Chi phí phải trả</t>
  </si>
  <si>
    <t>Trợ cấp thôi việc</t>
  </si>
  <si>
    <t>NGHIỆP VỤ VỚI CÁC BÊN LIÊN QUAN</t>
  </si>
  <si>
    <t xml:space="preserve">Bên liên quan  </t>
  </si>
  <si>
    <t>Mối quan hệ</t>
  </si>
  <si>
    <t>Nội dung nghiệp vụ</t>
  </si>
  <si>
    <t>Công ty mẹ</t>
  </si>
  <si>
    <t>Phí quản lý danh mục đầu tư</t>
  </si>
  <si>
    <t xml:space="preserve">Trả chi phí thuê văn phòng </t>
  </si>
  <si>
    <t>Trả chi phí dịch vụ</t>
  </si>
  <si>
    <t>Quỹ đầu tư Cổ phiếu Manulife (“MAFEQI”)</t>
  </si>
  <si>
    <t>Bên liên quan</t>
  </si>
  <si>
    <t>Phí quản lý quỹ</t>
  </si>
  <si>
    <t>Quỹ đầu tư Cân bằng Manulife (“MAFBAL”)</t>
  </si>
  <si>
    <t>Manulife Financial Asia Limited</t>
  </si>
  <si>
    <t xml:space="preserve">Công ty mẹ cấp cao </t>
  </si>
  <si>
    <t>John Hancock Life Insurance Company (U.S.A)</t>
  </si>
  <si>
    <t>The Manufacturers Life Insurance Company</t>
  </si>
  <si>
    <t>Công ty mẹ cấp cao</t>
  </si>
  <si>
    <t xml:space="preserve">Nội dung nghiệp vụ </t>
  </si>
  <si>
    <t>Phải thu/</t>
  </si>
  <si>
    <t>(Phải trả)</t>
  </si>
  <si>
    <t xml:space="preserve">VND </t>
  </si>
  <si>
    <t>Phải thu phí quản lý danh mục đầu tư</t>
  </si>
  <si>
    <t>Phải thu phí quản lý quỹ</t>
  </si>
  <si>
    <t>Năm trước</t>
  </si>
  <si>
    <t xml:space="preserve">CÁC CAM KẾT THUÊ HOẠT ĐỘNG </t>
  </si>
  <si>
    <t>Dưới 1 năm</t>
  </si>
  <si>
    <t>Từ 1 năm đến dưới 5 năm</t>
  </si>
  <si>
    <t>MỤC ĐÍCH VÀ CHÍNH SÁCH QUẢN LÝ RỦI RO TÀI CHÍNH</t>
  </si>
  <si>
    <t>Tổng Giám đốc xem xét và thống nhất áp dụng các chính sách quản lý cho những rủi ro nói trên như sau:</t>
  </si>
  <si>
    <t>Rủi ro thị trường</t>
  </si>
  <si>
    <t>Rủi ro lãi suất</t>
  </si>
  <si>
    <t>Công ty quản lý rủi ro lãi suất bằng cách phân tích tình hình cạnh tranh trên thị trường để có được các lãi suất có lợi cho mục đích của Công ty và vẫn nằm trong giới hạn quản lý rủi ro của mình.</t>
  </si>
  <si>
    <t>Công ty không thực hiện phân tích độ nhạy đối với lãi suất vì các khoản tiền gửi của Công ty có lãi suất cố định.</t>
  </si>
  <si>
    <t>Rủi ro ngoại tệ</t>
  </si>
  <si>
    <t xml:space="preserve">Rủi ro về tỷ giá ngoại tệ của Công ty không lớn vì phần lớn các tài sản tài chính của Công ty là bằng đồng Việt Nam và các khoản nợ tài chính bằng ngoại tệ chỉ phát sinh với các bên liên quan và có giá trị không trọng yếu. </t>
  </si>
  <si>
    <t>Rủi ro tín dụng</t>
  </si>
  <si>
    <t>Rủi ro thanh khoản</t>
  </si>
  <si>
    <t>Rủi ro thanh khoản là rủi ro Công ty gặp khó khăn khi thực hiện các nghĩa vụ tài chính do thiếu vốn. Rủi ro thanh khoản của Công ty chủ yếu phát sinh từ việc các tài sản tài chính và nợ phải trả tài chính có các thời điểm đáo hạn lệch nhau.</t>
  </si>
  <si>
    <t>Tài sản tài chính</t>
  </si>
  <si>
    <t xml:space="preserve">Các khoản đầu tư tài chính ngắn hạn </t>
  </si>
  <si>
    <t>Phải thu hoạt động nghiệp vụ</t>
  </si>
  <si>
    <t xml:space="preserve">Nợ phải trả tài chính </t>
  </si>
  <si>
    <t xml:space="preserve">Chi phí phải trả </t>
  </si>
  <si>
    <t>TÀI SẢN TÀI CHÍNH VÀ NỢ PHẢI TRẢ TÀI CHÍNH</t>
  </si>
  <si>
    <t>Giá trị ghi sổ</t>
  </si>
  <si>
    <t>Giá trị hợp lý</t>
  </si>
  <si>
    <t>Các khoản đầu tư tài chính ngắn hạn</t>
  </si>
  <si>
    <t xml:space="preserve">Công ty TNHH Quản lý Quỹ Manulife Investment (Việt Nam) (trước đây là Công ty TNHH Quản lý Quỹ Manulife Việt Nam) là một công ty trách nhiệm hữu hạn một thành viên được thành lập theo Quyết định số </t>
  </si>
  <si>
    <t>04/UBCK-GPHĐQLQ ngày 14 tháng 6 năm 2005 do Ủy ban Chứng khoán Nhà nước cấp và quyết định điều chỉnh mới nhất số 29/GPĐC-UBCK ngày 9 tháng 5 năm 2019.</t>
  </si>
  <si>
    <t xml:space="preserve">năm 1999 do Bộ Kế hoạch và Đầu tư cấp và Giấy phép chấp thuận cho Công ty thực hiện kinh doanh bảo hiểm số 13TC/GCN ngày 20 tháng 5 năm 1999 do Bộ Tài chính cấp. Công ty mẹ đã tiến hành đăng ký lại giấy phép </t>
  </si>
  <si>
    <t>Fiscal Year</t>
  </si>
  <si>
    <t>Fiscal Period</t>
  </si>
  <si>
    <t>Company</t>
  </si>
  <si>
    <t>Ledger</t>
  </si>
  <si>
    <t>Primary Ledger</t>
  </si>
  <si>
    <t>Account</t>
  </si>
  <si>
    <t>Sub Account</t>
  </si>
  <si>
    <t>Accounting Unit</t>
  </si>
  <si>
    <t>Cost Centre</t>
  </si>
  <si>
    <t>Currency Code</t>
  </si>
  <si>
    <t>Trans Amount</t>
  </si>
  <si>
    <t>Func Curr Amount</t>
  </si>
  <si>
    <t>CAD Equiv Amount</t>
  </si>
  <si>
    <t>USD Equiv Amount</t>
  </si>
  <si>
    <t>HKD Equiv Amount</t>
  </si>
  <si>
    <t>Alt Amount 1</t>
  </si>
  <si>
    <t>Units</t>
  </si>
  <si>
    <t>Description</t>
  </si>
  <si>
    <t>Reference</t>
  </si>
  <si>
    <t>System Code</t>
  </si>
  <si>
    <t>Event</t>
  </si>
  <si>
    <t>JE Type</t>
  </si>
  <si>
    <t>Journal Number</t>
  </si>
  <si>
    <t>Auto Rev</t>
  </si>
  <si>
    <t>Posting Date</t>
  </si>
  <si>
    <t>Transact Date</t>
  </si>
  <si>
    <t>Update Date</t>
  </si>
  <si>
    <t>IN Operator</t>
  </si>
  <si>
    <t>RL Operator</t>
  </si>
  <si>
    <t>Alternate WK</t>
  </si>
  <si>
    <t>Residence</t>
  </si>
  <si>
    <t>Original Territory</t>
  </si>
  <si>
    <t>Contract Number</t>
  </si>
  <si>
    <t>Agent</t>
  </si>
  <si>
    <t>Media</t>
  </si>
  <si>
    <t>Misc Code 1</t>
  </si>
  <si>
    <t>Report</t>
  </si>
  <si>
    <t>Cheque</t>
  </si>
  <si>
    <t>Certificate</t>
  </si>
  <si>
    <t>Misc Code 2</t>
  </si>
  <si>
    <t>Alternate Date</t>
  </si>
  <si>
    <t>Distribution Channel</t>
  </si>
  <si>
    <t>Branch Type</t>
  </si>
  <si>
    <t>Bank ID</t>
  </si>
  <si>
    <t>Alt Project Code</t>
  </si>
  <si>
    <t>Admin Account</t>
  </si>
  <si>
    <t>Tax ID</t>
  </si>
  <si>
    <t>Agent Rank</t>
  </si>
  <si>
    <t>Coverage</t>
  </si>
  <si>
    <t>Old Entity</t>
  </si>
  <si>
    <t>Old Account</t>
  </si>
  <si>
    <t>Account Desc</t>
  </si>
  <si>
    <t>Division</t>
  </si>
  <si>
    <t>Product</t>
  </si>
  <si>
    <t>Sub BU1</t>
  </si>
  <si>
    <t>Sub BU2</t>
  </si>
  <si>
    <t>Line of Business</t>
  </si>
  <si>
    <t>ALTDIV</t>
  </si>
  <si>
    <t>Business Unit</t>
  </si>
  <si>
    <t>Territory</t>
  </si>
  <si>
    <t>Base BU Lev1 / Division</t>
  </si>
  <si>
    <t>Base BU Lev2 / Mgmt View (MIS)</t>
  </si>
  <si>
    <t>Base BU Lev3 / Summary BU</t>
  </si>
  <si>
    <t>Base BU Lev4 / BU</t>
  </si>
  <si>
    <t>Base BU Lev5 / Sub BU</t>
  </si>
  <si>
    <t>RPTTERR</t>
  </si>
  <si>
    <t>Project</t>
  </si>
  <si>
    <t>0263</t>
  </si>
  <si>
    <t>CORE</t>
  </si>
  <si>
    <t>00000</t>
  </si>
  <si>
    <t>A55001278</t>
  </si>
  <si>
    <t>HLYNA-DUNG LE TK</t>
  </si>
  <si>
    <t>JT</t>
  </si>
  <si>
    <t>A1</t>
  </si>
  <si>
    <t>0</t>
  </si>
  <si>
    <t>Hlyna_Rah_Lan</t>
  </si>
  <si>
    <t>dung_le_tk</t>
  </si>
  <si>
    <t>08914</t>
  </si>
  <si>
    <t>CP</t>
  </si>
  <si>
    <t>PAYROLL TAXES</t>
  </si>
  <si>
    <t>ASIA</t>
  </si>
  <si>
    <t>VIETNAM PRODUCT</t>
  </si>
  <si>
    <t>ASEAN</t>
  </si>
  <si>
    <t>VIETNAM</t>
  </si>
  <si>
    <t>01</t>
  </si>
  <si>
    <t>AJ ASIA OTHERS</t>
  </si>
  <si>
    <t>78</t>
  </si>
  <si>
    <t>GLOBAL WAM</t>
  </si>
  <si>
    <t>ASIA WAM</t>
  </si>
  <si>
    <t>VIETNAM MUTUAL FUNDS</t>
  </si>
  <si>
    <t>NA</t>
  </si>
  <si>
    <t>VN</t>
  </si>
  <si>
    <t>904102</t>
  </si>
  <si>
    <t>CR</t>
  </si>
  <si>
    <t>PAYRL</t>
  </si>
  <si>
    <t>TAX WITHHOLDING_TRAILER &amp; REFERAL FEE PAYMENT</t>
  </si>
  <si>
    <t>REVEN</t>
  </si>
  <si>
    <t>Journal created by translation</t>
  </si>
  <si>
    <t>GL</t>
  </si>
  <si>
    <t>CT</t>
  </si>
  <si>
    <t>sirjohn</t>
  </si>
  <si>
    <t>VN GAAP CURRENCY</t>
  </si>
  <si>
    <t>BONUS</t>
  </si>
  <si>
    <t>ASIA RETAIL</t>
  </si>
  <si>
    <t>C</t>
  </si>
  <si>
    <t>D</t>
  </si>
  <si>
    <t>NONPAR</t>
  </si>
  <si>
    <t>905610</t>
  </si>
  <si>
    <t>INTER</t>
  </si>
  <si>
    <t>WITHHOLDING TAX</t>
  </si>
  <si>
    <t>ADJ</t>
  </si>
  <si>
    <t>127512</t>
  </si>
  <si>
    <t>Detailed Ledger</t>
  </si>
  <si>
    <t/>
  </si>
  <si>
    <t>Par/NonPar</t>
  </si>
  <si>
    <t>904691</t>
  </si>
  <si>
    <t>INCOME TAXES PAYABLE</t>
  </si>
  <si>
    <t>ACCRL</t>
  </si>
  <si>
    <t>Distributor</t>
  </si>
  <si>
    <t>Accounting Units</t>
  </si>
  <si>
    <t>Rptdiv</t>
  </si>
  <si>
    <t>Currency</t>
  </si>
  <si>
    <t>Actuals</t>
  </si>
  <si>
    <t>FC-VND</t>
  </si>
  <si>
    <t>0263MVFM</t>
  </si>
  <si>
    <t>GA</t>
  </si>
  <si>
    <t>COGS</t>
  </si>
  <si>
    <t>Other expenses</t>
  </si>
  <si>
    <t>Expenses for external services</t>
  </si>
  <si>
    <t>550250-TEMPORARY HELP/CONTRACTORS FEES</t>
  </si>
  <si>
    <t>Labour costs</t>
  </si>
  <si>
    <t>551000-PERMANENT SALARIES (ON PAYROLL)</t>
  </si>
  <si>
    <t>551060-STAFF ANNUAL BONUS</t>
  </si>
  <si>
    <t>551620-EXECUTIVE BONUS</t>
  </si>
  <si>
    <t>551622-ICP SALES/MARKTG BONUS</t>
  </si>
  <si>
    <t>551630-PERFORMANCE BONUS</t>
  </si>
  <si>
    <t>551640-VIP BONUS</t>
  </si>
  <si>
    <t>589540-RETIRING ALLOWANCE</t>
  </si>
  <si>
    <t>589610-MISCELLANEOUS BENEFITS</t>
  </si>
  <si>
    <t>589878-EMPLYEE COMP-DEF COMP RABBI TRUST</t>
  </si>
  <si>
    <t>589879-EMPLYEE COMP-OTHER PAYROLL TAXES</t>
  </si>
  <si>
    <t>589881-EMPLYEE COMP-NON QUALIFIED PENSIONS</t>
  </si>
  <si>
    <t>589882-EMPLYEE COMP-BUSINESS UNIT RSU'S</t>
  </si>
  <si>
    <t>589884-WHOLESALER FIXED COMPENSATION SALARY REL BENEFITS</t>
  </si>
  <si>
    <t>589876-RESTRICTED SHARE UNIT EXPENSE</t>
  </si>
  <si>
    <t>552830-EMPLOYEE MEDICALS</t>
  </si>
  <si>
    <t>561605-FURN/EQUIP/ALT- EXPENSED</t>
  </si>
  <si>
    <t>568721-DEPRECIATION-FURN/EQUIP</t>
  </si>
  <si>
    <t>568722-DEPRECIATION-LEASEHOLD IMPROVMENT</t>
  </si>
  <si>
    <t>562000-RENT EXPENSE -CRE</t>
  </si>
  <si>
    <t>Rental fees</t>
  </si>
  <si>
    <t>567000-POSTAGE - DIRECT EXPENSES</t>
  </si>
  <si>
    <t>583020-PRINTING (LOCAL - CDN DIV)</t>
  </si>
  <si>
    <t>583402-PRINTING STATIONERY (BUSINESS CARDS/ENVELOPES)</t>
  </si>
  <si>
    <t>584200-OFFICE SUPPLIES</t>
  </si>
  <si>
    <t>568010-TELECOM - LOCAL ACCESS</t>
  </si>
  <si>
    <t>568020-TELECOM LONG DISTANCE</t>
  </si>
  <si>
    <t>568055-CELLULAR PHONES</t>
  </si>
  <si>
    <t>564000-EXCHANGE AND BANK CHARGES</t>
  </si>
  <si>
    <t>560063-TRAVEL/RELATED EXPS-AUTO TRANS</t>
  </si>
  <si>
    <t>560064-TRAVEL/RELATED EXPS-DOMESTIC FLIGHTS</t>
  </si>
  <si>
    <t>560120-TRAVEL/RELATED EXPS-TRANSPORTATION</t>
  </si>
  <si>
    <t>560121-TRAVEL/RELATED EXPS-ACCOMMODATION</t>
  </si>
  <si>
    <t>560122-TRAVEL/RELATED EXPS-MEALS</t>
  </si>
  <si>
    <t>560125-TRAVEL/RELATED EXPS-AIRFARE</t>
  </si>
  <si>
    <t>580032-PRODUCTION (CREATIVE) -PRINT</t>
  </si>
  <si>
    <t>Sales/Marketing expenses</t>
  </si>
  <si>
    <t>580033-PRODUCTION (CREATIVE) -PR</t>
  </si>
  <si>
    <t>580034-PRODUCTION (CREATIVE) -RADIO</t>
  </si>
  <si>
    <t>580035-PRODUCTION (CREATIVE) -OUT OF HOME</t>
  </si>
  <si>
    <t>580040-CREATIVE AGENCY</t>
  </si>
  <si>
    <t>590000-PROFESSIONAL MEMBERSHIP FEES</t>
  </si>
  <si>
    <t>590010-SUBSCRIPTIONS, PERIODICALS &amp; NON PROFESSIONAL MEMBERSHIPS</t>
  </si>
  <si>
    <t>569500-REGISTRATION FEES - BRANCHES</t>
  </si>
  <si>
    <t>569567-THIRD PARTY EDUCATION/TRAINING/COACHING PROGRAMS</t>
  </si>
  <si>
    <t>582000-AUDITS</t>
  </si>
  <si>
    <t>582180-EXTERNAL LEGAL FEES</t>
  </si>
  <si>
    <t>594000-INSURANCE EXCEPT ON REAL ESTATE</t>
  </si>
  <si>
    <t>Insurance expenses</t>
  </si>
  <si>
    <t>594014-MISC FEES &amp; ADMIN</t>
  </si>
  <si>
    <t>594100-SUNDRY CHARGES</t>
  </si>
  <si>
    <t>594140-MARKET DATA PRODUCTS &amp; SERVICES</t>
  </si>
  <si>
    <t>594551-GIFT ITEMS</t>
  </si>
  <si>
    <t>561120-H/W MAINTENANCE</t>
  </si>
  <si>
    <t>561150-S/W MTCE FOR APPLICATION SYSTEMS &amp; MIDDLEWARE</t>
  </si>
  <si>
    <t>Software usage and maintenance charged</t>
  </si>
  <si>
    <t>561141-OUTSOURCES SERVICES - OTHER</t>
  </si>
  <si>
    <t>568790-AMORTIZATION - I&amp;O</t>
  </si>
  <si>
    <t xml:space="preserve">Depreciation </t>
  </si>
  <si>
    <t>545099-SUNDRY TAXES</t>
  </si>
  <si>
    <t>598066-GEN OPR EXP-MISCELLANEOUS EXPENSES</t>
  </si>
  <si>
    <t>598800-MANULIFE MGT FEES</t>
  </si>
  <si>
    <t>337012</t>
  </si>
  <si>
    <t>AVMR00100</t>
  </si>
  <si>
    <t>07268</t>
  </si>
  <si>
    <t>SVNMAM_V0MAFE</t>
  </si>
  <si>
    <t>9999</t>
  </si>
  <si>
    <t>SEG FUND FEES</t>
  </si>
  <si>
    <t>AVMR00200</t>
  </si>
  <si>
    <t>SVNMAM_MAFBAL</t>
  </si>
  <si>
    <t>337013</t>
  </si>
  <si>
    <t>MUTUAL FUND FEES</t>
  </si>
  <si>
    <t>USD</t>
  </si>
  <si>
    <t xml:space="preserve">Bảng cân đối kế toán </t>
  </si>
  <si>
    <t>Rows 1 - 300 (or more)</t>
  </si>
  <si>
    <t>978004</t>
  </si>
  <si>
    <t>00001</t>
  </si>
  <si>
    <t>999SYS_A99999900</t>
  </si>
  <si>
    <t>A99999900</t>
  </si>
  <si>
    <t>INTERCO PAYABLE - Co 0001MLI</t>
  </si>
  <si>
    <t>00019</t>
  </si>
  <si>
    <t>INTERCO PAYABLE - Co 0019JHUSA</t>
  </si>
  <si>
    <t>00188</t>
  </si>
  <si>
    <t>INTERCO PAYABLE - Co 0188MVL</t>
  </si>
  <si>
    <t>Journal created by revaluation</t>
  </si>
  <si>
    <t>GR</t>
  </si>
  <si>
    <t>00331</t>
  </si>
  <si>
    <t>INTERCO PAYABLE - Co 0331MFAL EPU ADJ</t>
  </si>
  <si>
    <t>x</t>
  </si>
  <si>
    <t>TAX ON REDEMPTION_MAFBAL _ NOV 2019</t>
  </si>
  <si>
    <t>TAX ON REDEMPTION_MAFEQI _ NOV 2019</t>
  </si>
  <si>
    <t>WITHHOLDING NATIONAL TAX PAYMENT DEC 2019</t>
  </si>
  <si>
    <t>NATIONAL TAX PAY_CASUAL LABOR_DEC 2019</t>
  </si>
  <si>
    <t>Database</t>
  </si>
  <si>
    <t>CVN</t>
  </si>
  <si>
    <t>Entered By:</t>
  </si>
  <si>
    <t>Input Date:</t>
  </si>
  <si>
    <t>Period (yyyymmm):</t>
  </si>
  <si>
    <t>Journal Type:</t>
  </si>
  <si>
    <t>Journal No</t>
  </si>
  <si>
    <t>Checked By</t>
  </si>
  <si>
    <t>LID</t>
  </si>
  <si>
    <t>Peiod</t>
  </si>
  <si>
    <t>12/19</t>
  </si>
  <si>
    <t>Total Debit</t>
  </si>
  <si>
    <t>Total Credit</t>
  </si>
  <si>
    <t>Checking</t>
  </si>
  <si>
    <t>PL</t>
  </si>
  <si>
    <t>Beginning</t>
  </si>
  <si>
    <t>Accrual</t>
  </si>
  <si>
    <t>Cash Payment</t>
  </si>
  <si>
    <t>Ending</t>
  </si>
  <si>
    <t>Account Code</t>
  </si>
  <si>
    <t>Jnl Ref.</t>
  </si>
  <si>
    <t>Type</t>
  </si>
  <si>
    <t>Data</t>
  </si>
  <si>
    <t>DESCRIPTION</t>
  </si>
  <si>
    <t>Dept</t>
  </si>
  <si>
    <t>Fund</t>
  </si>
  <si>
    <t>Intercompany</t>
  </si>
  <si>
    <t>Tax</t>
  </si>
  <si>
    <t>T7</t>
  </si>
  <si>
    <t>T8</t>
  </si>
  <si>
    <t>Amount</t>
  </si>
  <si>
    <t>Schedule</t>
  </si>
  <si>
    <t>WA</t>
  </si>
  <si>
    <t>Inter</t>
  </si>
  <si>
    <t>Balance</t>
  </si>
  <si>
    <t>Jan</t>
  </si>
  <si>
    <t>Feb</t>
  </si>
  <si>
    <t>Mar</t>
  </si>
  <si>
    <t>April</t>
  </si>
  <si>
    <t>May</t>
  </si>
  <si>
    <t>June</t>
  </si>
  <si>
    <t>July</t>
  </si>
  <si>
    <t>August</t>
  </si>
  <si>
    <t>Sept</t>
  </si>
  <si>
    <t>Oct</t>
  </si>
  <si>
    <t>Nov</t>
  </si>
  <si>
    <t>Dec</t>
  </si>
  <si>
    <t>Billing 2019</t>
  </si>
  <si>
    <t>Payments 2019</t>
  </si>
  <si>
    <t>Service Fees</t>
  </si>
  <si>
    <t>598800</t>
  </si>
  <si>
    <t>0188</t>
  </si>
  <si>
    <t>Rent Manulife Plaza</t>
  </si>
  <si>
    <t>Rent CMC HN</t>
  </si>
  <si>
    <t>Rent</t>
  </si>
  <si>
    <t>Reversal 2019</t>
  </si>
  <si>
    <t>Portia</t>
  </si>
  <si>
    <t>561150</t>
  </si>
  <si>
    <t xml:space="preserve">Portia true up </t>
  </si>
  <si>
    <t>Portia MLI</t>
  </si>
  <si>
    <t>0001</t>
  </si>
  <si>
    <t>Portia chrg</t>
  </si>
  <si>
    <t>Portia JH USA</t>
  </si>
  <si>
    <t>0019</t>
  </si>
  <si>
    <t>Market Data Product_Bloomberg</t>
  </si>
  <si>
    <t>594140</t>
  </si>
  <si>
    <t>RiskCalc_ Moodys exchange</t>
  </si>
  <si>
    <t>HOSTOEXCH-MKTDATA</t>
  </si>
  <si>
    <t>GLOBAL L&amp;LCHRGBCK_MS LUAN</t>
  </si>
  <si>
    <t>569920</t>
  </si>
  <si>
    <t>GIS CHARGE OUT</t>
  </si>
  <si>
    <t>599310</t>
  </si>
  <si>
    <t>FR CORP_ACUITY KP 2019 COST ALLOCATIONS</t>
  </si>
  <si>
    <t>Market Data Product &amp; Service</t>
  </si>
  <si>
    <t>0331</t>
  </si>
  <si>
    <t>STAFF PENSION SCHEME DEC 2019</t>
  </si>
  <si>
    <t>PREMIUM_STAFF DISCOUNT PLAN_DEC 2019</t>
  </si>
  <si>
    <t>STAFF PENSION SCHEME_ADDITIONAL FEES_ DEC 2019</t>
  </si>
  <si>
    <t>STAFF PENSION SCHEME_CONTRIBUTION_ DEC 2019</t>
  </si>
  <si>
    <t>SHARED SERVICE FEES_DEC 2019</t>
  </si>
  <si>
    <t>TRUE UP/DOWN _ SHARED SERVICE FEES_JAN -NOV 2019</t>
  </si>
  <si>
    <t>RENTAL FEE_DEC 2019</t>
  </si>
  <si>
    <t>Báo cáo tài chính được lập bằng đơn vị tiền tệ trong kế toán là đồng Việt Nam (“VND”).</t>
  </si>
  <si>
    <t>Đầu tư tài chính ngắn hạn</t>
  </si>
  <si>
    <t>Các khoản phải thu được trình bày trên báo cáo tài chính theo giá trị ghi sổ các khoản phải thu từ khách hàng và phải thu khác cùng với dự phòng được lập cho các khoản phải thu khó đòi.</t>
  </si>
  <si>
    <t>Đối với các khoản nợ phải thu quá hạn thanh toán, Công ty thực hiện trích lập dự phòng.</t>
  </si>
  <si>
    <t>Chi tiết tỷ lệ trích lập dự phòng nợ phải thu khó đòi như sau:</t>
  </si>
  <si>
    <t xml:space="preserve">Các chi phí mua sắm, nâng cấp và đổi mới tài sản cố định được ghi tăng nguyên giá của tài sản và chi phí bảo trì, sửa chữa được hạch toán vào kết quả hoạt động kinh doanh khi phát sinh. </t>
  </si>
  <si>
    <t>Khi tài sản cố định hữu hình được bán hay thanh lý, các khoản lãi hoặc lỗ phát sinh do thanh lý tài sản (là phần chênh lệch giữa giữa tiền thu thuần từ việc bán tài sản với giá trị còn lại của tài sản) được hạch toán vào kết quả hoạt động kinh doanh.</t>
  </si>
  <si>
    <t xml:space="preserve">Các khoản tiền thuê theo hợp đồng thuê hoạt động được hạch toán vào kết quả hoạt động kinh doanh theo phương pháp đường thẳng trong thời hạn của hợp đồng thuê. </t>
  </si>
  <si>
    <t>Tại thời điểm ghi nhận lần đầu, tài sản tài chính được xác định theo nguyên giá cộng với chi phí giao dịch trực tiếp liên quan đến việc phát hành.</t>
  </si>
  <si>
    <t>Các tài sản tài chính và nợ phải trả tài chính được bù trừ và giá trị thuần sẽ được trình bày trên bảng cân đối kế toán  nếu, và chỉ nếu, Công ty có quyền hợp pháp thực hiện việc bù trừ các giá trị đã được ghi nhận này và có ý định bù trừ trên cơ sở thuần, hoặc thu được các tài sản và thanh toán nợ phải trả đồng thời.</t>
  </si>
  <si>
    <t>Thành phố Hồ Chí Minh</t>
  </si>
  <si>
    <t>Số đầu năm</t>
  </si>
  <si>
    <t xml:space="preserve">Cổ phiếu Manulife </t>
  </si>
  <si>
    <t xml:space="preserve">Cân bằng Manulife </t>
  </si>
  <si>
    <t>Mua mới</t>
  </si>
  <si>
    <t>Thanh lý</t>
  </si>
  <si>
    <t>Giá trị hao mòn lũy kế</t>
  </si>
  <si>
    <t>Đã nộp</t>
  </si>
  <si>
    <t>Thuế giá trị gia tăng</t>
  </si>
  <si>
    <t>Tiền thưởng</t>
  </si>
  <si>
    <t xml:space="preserve">Phải trả các bên liên quan </t>
  </si>
  <si>
    <t>VỐN GÓP</t>
  </si>
  <si>
    <t xml:space="preserve">Phí quản lý danh mục đầu tư từ Công ty TNHH Manulife (Việt Nam) </t>
  </si>
  <si>
    <t xml:space="preserve">Công ty có nghĩa vụ nộp thuế TNDN với mức thuế suất bằng 20% lợi nhuận chịu thuế từ năm 2016. </t>
  </si>
  <si>
    <r>
      <t xml:space="preserve">Thu nhập thuế TNDN hoãn lại </t>
    </r>
    <r>
      <rPr>
        <i/>
        <sz val="10"/>
        <color theme="1"/>
        <rFont val="Arial"/>
        <family val="2"/>
      </rPr>
      <t>(Thuyết minh số 19.3)</t>
    </r>
  </si>
  <si>
    <t xml:space="preserve">Báo cáo kết quả hoạt động kinh doanh </t>
  </si>
  <si>
    <t>MAFEQI</t>
  </si>
  <si>
    <t>MAFBAL</t>
  </si>
  <si>
    <t>Chi hộ dịch vụ chi hộ</t>
  </si>
  <si>
    <t>TIỀN GỬI CỦA NHÀ ĐẦU TƯ ỦY THÁC</t>
  </si>
  <si>
    <t>Quỹ tham gia chia lãi từ 2006</t>
  </si>
  <si>
    <t>Tiền gửi ngân hàng</t>
  </si>
  <si>
    <t>Các khoản tương đương tiền (*)</t>
  </si>
  <si>
    <t>Quỹ chủ sở hữu</t>
  </si>
  <si>
    <t>Quỹ tham gia chia lãi trước 2006</t>
  </si>
  <si>
    <t>Quỹ không tham gia chia lãi</t>
  </si>
  <si>
    <t>Quỹ liên kết chung</t>
  </si>
  <si>
    <t>Quỹ hưu trí tự nguyện</t>
  </si>
  <si>
    <t>Quỹ liên kết đơn vị</t>
  </si>
  <si>
    <t>Quỹ MAFEQI</t>
  </si>
  <si>
    <t xml:space="preserve">Quỹ MAFBAL </t>
  </si>
  <si>
    <t>Quỹ MAFPF1 (**)</t>
  </si>
  <si>
    <t>(*) Các khoản tương đương tiền bao gồm các khoản tiền gửi có kỳ hạn tại ngân hàng với kỳ hạn gốc nhỏ hơn ba tháng.</t>
  </si>
  <si>
    <t>(**) Tại ngày lập báo cáo này, Quỹ đã ngừng hoạt động.</t>
  </si>
  <si>
    <t xml:space="preserve">DANH MỤC ĐẦU TƯ CỦA NHÀ ĐẦU TƯ ỦY THÁC </t>
  </si>
  <si>
    <t>Số lượng</t>
  </si>
  <si>
    <t>Giá thị trường</t>
  </si>
  <si>
    <t xml:space="preserve">Chứng khoán vốn </t>
  </si>
  <si>
    <t>Chứng khoán nợ</t>
  </si>
  <si>
    <t>Tiền gửi có kỳ hạn</t>
  </si>
  <si>
    <r>
      <t>Bảng dưới đây tổng hợp thời hạn thanh toán của các tài sản tài chính và nợ phải trả tài chính của Công ty dựa trên các khoản thanh toán dự kiến theo hợp đồng trên cơ sở không chiết khấu.</t>
    </r>
    <r>
      <rPr>
        <i/>
        <sz val="10"/>
        <color theme="1"/>
        <rFont val="Arial"/>
        <family val="2"/>
      </rPr>
      <t xml:space="preserve"> </t>
    </r>
  </si>
  <si>
    <t xml:space="preserve">Các khoản phải trả, phải nộp khác </t>
  </si>
  <si>
    <t>Các khoản phải trả, phải nộp khác</t>
  </si>
  <si>
    <t>Bảng dưới đây trình bày giá trị ghi sổ và giá trị hợp lý của các công cụ tài chính được trình bày trong báo cáo tài chính của Công ty.</t>
  </si>
  <si>
    <t>NHỮNG THÔNG TIN KHÁC</t>
  </si>
  <si>
    <t>31 tháng 03 năm 2020</t>
  </si>
  <si>
    <t xml:space="preserve">Chủ sở hữu duy nhất của Công ty là Công ty trách nhiệm hữu hạn Manulife (Việt Nam), là một doanh nghiệp 100% vốn đầu tư nước ngoài được thành lập tại Việt Nam theo Giấy phép Đầu tư số 2122/GP ngày 12 tháng 6 </t>
  </si>
  <si>
    <t>kinh doanh theo Luật kinh doanh bảo hiểm và nhận giấy phép thành lập và hoạt động mới số 13 GP/KDBH do Bộ Tài chính cấp ngày 24 tháng 1 năm 2005 và giấy phép kinh doanh điều chỉnh mới nhất số 13/GPĐC24/KDBH ngày 24 tháng 7 năm 2018.</t>
  </si>
  <si>
    <t xml:space="preserve">Số lượng nhân viên của Công ty tại ngày 31 tháng 03 năm 2020 là 22 người (31 tháng 12 năm 2019: 23 người). </t>
  </si>
  <si>
    <t>Tại ngày 31 tháng 03 năm 2020, Công ty đang thực hiện quản lý:</t>
  </si>
  <si>
    <t xml:space="preserve">1. THÔNG TIN DOANH NGHIỆP </t>
  </si>
  <si>
    <t xml:space="preserve">Báo cáo tài chính của Công ty được lập phù hợp với Chế độ kế toán doanh nghiệp Việt Nam và các chính sách kế toán được quy định tại Thông tư số 125/2011/TT-BTC ngày 5 tháng 9 năm 2011 của Bộ Tài chính về hướng </t>
  </si>
  <si>
    <t>dẫn kế toán áp dụng đối với công ty quản lý quỹ và các Chuẩn mực kế toán Việt Nam khác do Bộ Tài chính ban hành bao gồm:</t>
  </si>
  <si>
    <t xml:space="preserve">Theo đó, báo cáo tài chính được trình bày kèm theo và việc sử dụng các báo cáo này không dành cho các đối tượng không được cung cấp các thông tin về các thủ tục, nguyên tắc và thông lệ kế toán tại Việt Nam và hơn nữa </t>
  </si>
  <si>
    <t>các báo cáo này không được chủ định trình bày tình hình tài chính, kết quả hoạt động kinh doanh và lưu chuyển tiền tệ theo các nguyên tắc và thông lệ kế toán được chấp nhận rộng rãi ở các nước và lãnh thổ khác ngoài Việt Nam.</t>
  </si>
  <si>
    <t xml:space="preserve">Công ty cam kết đã lập báo cáo tài chính tuân thủ theo các Chuẩn mực kế toán Việt Nam, Chế độ kế toán doanh nghiệp Việt Nam và các chính sách kế toán được quy định tại Thông tư số 125/2011/TT-BTC ngày 5 tháng 9 </t>
  </si>
  <si>
    <t>năm 2011 của Bộ Tài chính về hướng dẫn kế toán áp dụng đối với công ty quản lý quỹ.</t>
  </si>
  <si>
    <t xml:space="preserve">Tiền và các khoản tương đương tiền bao gồm tiền mặt tại quỹ, tiền gửi ngân hàng, các khoản đầu tư ngắn hạn có thời hạn gốc không quá ba tháng, có khả năng chuyển đổi dễ dàng thành các lượng tiền xác định và không có </t>
  </si>
  <si>
    <t>nhiều rủi ro trong chuyển đổi thành tiền.</t>
  </si>
  <si>
    <r>
      <t>Đầu tư ngắn hạn bao gồm tiền gửi có kỳ hạn tại ngân hàng đáo hạn trong vòng 12 tháng hoặc dự định nắm giữ không quá một năm. C</t>
    </r>
    <r>
      <rPr>
        <sz val="10"/>
        <color theme="1"/>
        <rFont val="Arial"/>
        <family val="2"/>
      </rPr>
      <t>ác khoản đầu tư này được ghi nhận theo giá gốc vào ngày giao dịch và luôn được phản ánh</t>
    </r>
  </si>
  <si>
    <t xml:space="preserve"> theo giá gốc trong thời gian nắm giữ tiếp theo.</t>
  </si>
  <si>
    <t xml:space="preserve">Các khoản phải thu được xem xét trích lập dự phòng rủi ro theo tuổi nợ quá hạn của khoản nợ hoặc theo tổn thất dự kiến có thể xảy ra trong trường hợp khoản nợ chưa đến hạn thanh toán nhưng tổ chức kinh tế lâm vào tình </t>
  </si>
  <si>
    <t>trạng phá sản hoặc đang làm thủ tục giải thể; người nợ mất tích, bỏ trốn, đang bị các cơ quan pháp luật truy tố, giam giữ, xét xử, đang thi hành án hoặc đã chết. Chi phí dự phòng phát sinh được hạch toán vào “Chi phí quản lý doanh nghiệp” trong năm.</t>
  </si>
  <si>
    <t xml:space="preserve">Chi phí trả trước bao gồm các chi phí trả trước ngắn hạn hoặc chi phí trả trước dài hạn trên bảng cân đối kế toán và được phân bổ theo khoảng thời gian trả trước của chi phí hoặc theo khoảng thời gian các lợi ích kinh tế </t>
  </si>
  <si>
    <t xml:space="preserve">được tạo ra từ các chi phí này. </t>
  </si>
  <si>
    <t>Trợ cấp thôi việc cho nhân viên được trích trước vào cuối mỗi kỳ báo cáo cho toàn bộ người lao động đã làm việc tại Công ty từ đủ 12 tháng trở lên theo tỷ lệ bằng một nửa mức lương bình quân tháng cho mỗi năm làm việc</t>
  </si>
  <si>
    <t xml:space="preserve">cho khoảng thời gian người lao động đã làm việc thực tế cho Công ty nhưng không tham gia bảo hiểm thất nghiệp theo quy định của Luật Bảo hiểm xã hội mà chưa được chi trả khoản Trợ cấp thôi việc. Mức lương bình quân </t>
  </si>
  <si>
    <t xml:space="preserve">tháng dùng để tính trợ cấp thôi việc sẽ được điều chỉnh vào cuối mỗi niên độ báo cáo theo mức lương bình quân của sáu tháng gần nhất tính đến thời điểm lập báo cáo. Tăng hoặc giảm trong khoản trích trước này ngoại trừ </t>
  </si>
  <si>
    <t xml:space="preserve">phần thanh toán thực tế cho người lao động sẽ được ghi nhận vào báo cáo kết quả kinh doanh. </t>
  </si>
  <si>
    <t xml:space="preserve">Các nghiệp vụ phát sinh bằng các đơn vị tiền tệ khác với đơn vị tiền tệ trong kế toán của Công ty (VND) được hạch toán theo tỷ giá xấp xỉ với tỷ giá mua bán chuyển khoản trung bình của ngân hàng thương mại nơi Công ty </t>
  </si>
  <si>
    <t xml:space="preserve">thường xuyên có giao dịch (“tỷ giá mua bán chuyển khoản trung bình”). Tỷ giá xấp xỉ này có chênh lệch không vượt quá +/-1% so với tỷ giá mua bán chuyển khoản trung bình. Tỷ giá mua bán chuyển khoản trung bình được </t>
  </si>
  <si>
    <t>xác định hàng tháng trên cơ sở trung bình cộng giữa tỷ giá mua và tỷ giá bán chuyển khoản hàng ngày của ngân hàng thương mại.</t>
  </si>
  <si>
    <t xml:space="preserve">Tài sản thuế thu nhập và thuế thu nhập phải nộp cho năm hiện hành và các năm trước được xác định bằng số tiền dự kiến phải nộp cho (hoặc được thu hồi từ) cơ quan thuế, dựa trên các mức thuế suất và các luật thuế có </t>
  </si>
  <si>
    <t>hiệu lực đến ngày kết thúc kỳ kế toán.</t>
  </si>
  <si>
    <t xml:space="preserve">Thuế thu nhập hiện hành được ghi nhận vào kết quả hoạt động kinh doanh ngoại trừ trường hợp thuế thu nhập phát sinh liên quan đến một khoản mục được ghi thẳng vào vốn chủ sở hữu, trong trường hợp này, thuế thu nhập </t>
  </si>
  <si>
    <t>hiện hành cũng được ghi nhận trực tiếp vào vốn chủ sở hữu.</t>
  </si>
  <si>
    <t xml:space="preserve">Công ty chỉ được bù trừ các tài sản thuế thu nhập hiện hành và thuế thu nhập hiện hành phải trả khi công ty có quyền hợp pháp được bù trừ giữa tài sản thuế thu nhập hiện hành với thuế thu nhập hiện hành phải nộp và công ty </t>
  </si>
  <si>
    <t xml:space="preserve">dự định thanh toán thuế thu nhập hiện hành phải trả và tài sản thuế thu nhập hiện hành trên cơ sở thuần. </t>
  </si>
  <si>
    <t xml:space="preserve">Thuế thu nhập hoãn lại phải trả được ghi nhận cho tất cả các khoản chênh lệch tạm thời chịu thuế, ngoại trừ thuế thu nhập hoãn lại phải trả phát sinh từ ghi nhận ban đầu của một tài sản hay nợ phải trả từ một giao dịch mà </t>
  </si>
  <si>
    <t>giao dịch này không có ảnh hưởng đến lợi nhuận kế toán và lợi nhuận tính thuế thu nhập (hoặc lỗ tính thuế) tại thời điểm phát sinh giao dịch.</t>
  </si>
  <si>
    <t xml:space="preserve">Tài sản thuế thu nhập hoãn lại cần được ghi nhận cho tất cả các chênh lệch tạm thời được khấu trừ, giá trị được khấu trừ chuyển sang các năm sau của các khoản lỗ tính thuế và các khoản ưu đãi thuế chưa sử dụng, khi chắc </t>
  </si>
  <si>
    <t xml:space="preserve">chắn trong tương lai sẽ có lợi nhuận tính thuế để sử dụng những chênh lệch tạm thời được khấu trừ, các khoản lỗ tính thuế và các ưu đãi thuế chưa sử dụng này, ngoại trừ tài sản thuế hoãn lại phát sinh từ ghi nhận ban đầu của </t>
  </si>
  <si>
    <t>một tài sản hoặc nợ phải trả từ một giao dịch mà giao dịch này không có ảnh hưởng đến lợi nhuận kế toán và lợi nhuận tính thuế thu nhập (hoặc lỗ tính thuế) tại thời điểm phát sinh giao dịch.</t>
  </si>
  <si>
    <t xml:space="preserve">Giá trị ghi sổ của tài sản thuế thu nhập doanh nghiệp hoãn lại phải được xem xét lại vào ngày kết thúc kỳ kế toán và phải giảm giá trị ghi sổ của tài sản thuế thu nhập hoãn lại đến mức bảo đảm chắc chắn có đủ lợi nhuận tính </t>
  </si>
  <si>
    <t xml:space="preserve">thuế cho phép lợi ích của một phần hoặc toàn bộ tài sản thuế thu nhập hoãn lại được sử dụng. Các tài sản thuế thu nhập doanh nghiệp hoãn lại chưa được ghi nhận trước đây được xem xét lại vào ngày kết thúc kỳ kế toán và </t>
  </si>
  <si>
    <t>được ghi nhận khi chắc chắn có đủ lợi nhuận tính thuế trong tương lai để có thể sử dụng các tài sản thuế thu nhập hoãn lại chưa ghi nhận này.</t>
  </si>
  <si>
    <t xml:space="preserve">Tài sản thuế thu nhập hoãn lại và thuế thu nhập hoãn lại phải trả được xác định theo thuế suất dự tính sẽ áp dụng cho năm tài chính khi tài sản được thu hồi hay nợ phải trả được thanh toán, dựa trên các mức thuế suất và luật </t>
  </si>
  <si>
    <t xml:space="preserve">Thuế thu nhập hoãn lại được ghi nhận vào kết quả hoạt động kinh doanh ngoại trừ trường hợp thuế thu nhập phát sinh liên quan đến một khoản mục được ghi thẳng vào vốn chủ sở hữu, trong trường hợp này, thuế thu nhập </t>
  </si>
  <si>
    <t>hoãn lại cũng được ghi nhận trực tiếp vào vốn chủ sở hữu.</t>
  </si>
  <si>
    <t xml:space="preserve">Công ty chỉ được bù trừ các tài sản thuế thu nhập hoãn lại và thuế thu nhập hoãn lại phải trả khi công ty có quyền hợp pháp được bù trừ giữa tài sản thuế thu nhập hiện hành với thuế thu nhập hiện hành phải nộp và các tài sản </t>
  </si>
  <si>
    <t>thuế thu nhập hoãn lại và thuế thu nhập hoãn lại phải trả này liên quan tới thuế thu nhập doanh nghiệp được quản lý bởi cùng một cơ quan thuế:</t>
  </si>
  <si>
    <t xml:space="preserve">của thuế thu nhập hoãn lại phải trả hoặc tài sản thuế thu nhập hoãn lại được thanh toán hoặc thu hồi. </t>
  </si>
  <si>
    <t xml:space="preserve">Theo Thông tư số 210/2009/TT-BTC (“Thông tư 210”), tài sản tài chính được phân loại một cách phù hợp, cho mục đích thuyết minh trong báo cáo tài chính, thành tài sản tài chính được ghi nhận theo giá trị hợp lý thông qua </t>
  </si>
  <si>
    <t>điểm ghi nhận lần đầu.</t>
  </si>
  <si>
    <t xml:space="preserve">báo cáo kết quả hoạt động kinh doanh, các khoản cho vay và phải thu, các khoản đầu tư giữ đến ngày đáo hạn và tài sản tài chính sẵn sàng để bán. Công ty quyết định việc phân loại các tài sản tài chính này tại thời </t>
  </si>
  <si>
    <t xml:space="preserve">Nợ phải trả tài chính theo phạm vi của Thông tư 210, cho mục đích thuyết minh trong báo cáo tài chính, được phân loại một cách phù hợp thành các khoản nợ phải trả tài chính được ghi nhận thông qua báo cáo kết quả hoạt </t>
  </si>
  <si>
    <t xml:space="preserve">động kinh doanh, các khoản nợ phải trả tài chính được xác định theo giá trị phân bổ. Công ty xác định việc phân loại các nợ phải trả tài chính thời điểm ghi nhận lần đầu. </t>
  </si>
  <si>
    <t xml:space="preserve"> VND</t>
  </si>
  <si>
    <t>Các khoản đầu tư tài chính ngắn hạn của Công ty bao gồm các khoản tiền gửi ngân hàng có kỳ hạn gốc trên 3 tháng, kỳ hạn còn lại dưới 12 tháng tại ngày kết thúc năm tài chính và được hưởng lãi suất từ 3,20%/năm đến 7,50%/năm.</t>
  </si>
  <si>
    <t>Thiết bị văn phòng</t>
  </si>
  <si>
    <t xml:space="preserve"> VND </t>
  </si>
  <si>
    <t>MDW999999</t>
  </si>
  <si>
    <t>PIT_MAFEQI REP MEMBERS FOR BOR MEETING Q4 2019</t>
  </si>
  <si>
    <t>agaprav</t>
  </si>
  <si>
    <t>RMIS200103</t>
  </si>
  <si>
    <t>01092020</t>
  </si>
  <si>
    <t>INVDI</t>
  </si>
  <si>
    <t>INV WAM PRODUCT</t>
  </si>
  <si>
    <t>INV WAM</t>
  </si>
  <si>
    <t>10</t>
  </si>
  <si>
    <t>WAM SHARED SERVICES</t>
  </si>
  <si>
    <t>WAM SHARED SVC</t>
  </si>
  <si>
    <t>WAM DEFAULT</t>
  </si>
  <si>
    <t>PIT_MAFBAL REP MEMBERS FOR BOR MEETING Q4 2019</t>
  </si>
  <si>
    <t>RMIS200104</t>
  </si>
  <si>
    <t>TAX ON REDEMPTION_MAFEQI _ DEC 2019</t>
  </si>
  <si>
    <t>RMIS200107</t>
  </si>
  <si>
    <t>01152020</t>
  </si>
  <si>
    <t>TAX ON REDEMPTION_MAFBAL _ DEC 2019</t>
  </si>
  <si>
    <t>RMIS200108</t>
  </si>
  <si>
    <t>PAYMENT FOR 13TH MONTH SALARY 2019</t>
  </si>
  <si>
    <t>orencar</t>
  </si>
  <si>
    <t>PEX200102</t>
  </si>
  <si>
    <t>01062020</t>
  </si>
  <si>
    <t>WITHHOLDING NATIONAL TAX PAYMENT JAN 2020</t>
  </si>
  <si>
    <t>PEX200123</t>
  </si>
  <si>
    <t>01202020</t>
  </si>
  <si>
    <t>SOCIAL INSURANCE PAYABLE JAN 2020</t>
  </si>
  <si>
    <t>HEALTH INSURANCE PAYABLE JAN 2020</t>
  </si>
  <si>
    <t>NATIONAL TAX PAY_CASUAL LABOR_JAN 2020</t>
  </si>
  <si>
    <t>PEX200124</t>
  </si>
  <si>
    <t>01312020</t>
  </si>
  <si>
    <t>PEX200114</t>
  </si>
  <si>
    <t>PEX200122</t>
  </si>
  <si>
    <t>01172020</t>
  </si>
  <si>
    <t>1</t>
  </si>
  <si>
    <t>RETAIL MF - VN</t>
  </si>
  <si>
    <t>TAX ON REDEMPTION_MAFBAL _ JAN 2020</t>
  </si>
  <si>
    <t>RMIS200205</t>
  </si>
  <si>
    <t>02172020</t>
  </si>
  <si>
    <t>TAX ON REDEMPTION_MAFEQI _ JAN 2020</t>
  </si>
  <si>
    <t>RMIS200206</t>
  </si>
  <si>
    <t>WITHHOLDING NATIONAL TAX PAYMENT FEB 2020</t>
  </si>
  <si>
    <t>PEX200225</t>
  </si>
  <si>
    <t>02202020</t>
  </si>
  <si>
    <t>SOCIAL INSURANCE PAYABLE FEB 2020</t>
  </si>
  <si>
    <t>HEALTH INSURANCE PAYABLE FEB 2020</t>
  </si>
  <si>
    <t>NATIONAL TAX PAY_CASUAL LABOR_FEB 2020</t>
  </si>
  <si>
    <t>PEX200234</t>
  </si>
  <si>
    <t>02282020</t>
  </si>
  <si>
    <t>PEX200202</t>
  </si>
  <si>
    <t>02132020</t>
  </si>
  <si>
    <t>PEX200224</t>
  </si>
  <si>
    <t>02182020</t>
  </si>
  <si>
    <t>PIT ON VIP BONUS 2019</t>
  </si>
  <si>
    <t>PEX200235</t>
  </si>
  <si>
    <t>PIT ON AIP BONUS 2019</t>
  </si>
  <si>
    <t>PEX200223</t>
  </si>
  <si>
    <t>TAX ON REDEMPTION_MAFPF1 _ FEB 2020</t>
  </si>
  <si>
    <t>RMIS200301</t>
  </si>
  <si>
    <t>03052020</t>
  </si>
  <si>
    <t>TAX ON REDEMPTION_MAFBAL _ FEB 2020</t>
  </si>
  <si>
    <t>RMIS200307</t>
  </si>
  <si>
    <t>03162020</t>
  </si>
  <si>
    <t>TAX ON REDEMPTION_MAFEQI _ FEB 2020</t>
  </si>
  <si>
    <t>RMIS200308</t>
  </si>
  <si>
    <t>WITHHOLDING NATIONAL TAX PAYMENT MAR 2020</t>
  </si>
  <si>
    <t>PEX200330</t>
  </si>
  <si>
    <t>03202020</t>
  </si>
  <si>
    <t>SOCIAL INSURANCE PAYABLE MAR 2020</t>
  </si>
  <si>
    <t>HEALTH INSURANCE PAYABLE MAR 2020</t>
  </si>
  <si>
    <t>NATIONAL TAX PAY_CASUAL LABOR_MAR 2020</t>
  </si>
  <si>
    <t>PEX200338</t>
  </si>
  <si>
    <t>03272020</t>
  </si>
  <si>
    <t>PEX200305</t>
  </si>
  <si>
    <t>03122020</t>
  </si>
  <si>
    <t>PEX200324</t>
  </si>
  <si>
    <t>03192020</t>
  </si>
  <si>
    <t>PEX200328</t>
  </si>
  <si>
    <t>WHT_ MARKET DATA PRODUCT ALLOCATIONS_JAN 2020</t>
  </si>
  <si>
    <t>JV2001017</t>
  </si>
  <si>
    <t>R-WHT-CFA MEMBERSHIP _ HAI***MEMBERSHIP FEES (PROFESSIONAL/N</t>
  </si>
  <si>
    <t>punaque</t>
  </si>
  <si>
    <t>YN</t>
  </si>
  <si>
    <t>SC_1400293</t>
  </si>
  <si>
    <t>127477</t>
  </si>
  <si>
    <t>12796408</t>
  </si>
  <si>
    <t>01072020</t>
  </si>
  <si>
    <t>WHT PORTIA CHARGES_JAN 2020</t>
  </si>
  <si>
    <t>JV2001011</t>
  </si>
  <si>
    <t>WHT_VAT ON BLOOMBERG FEE FROM FEB - MAY 2020</t>
  </si>
  <si>
    <t>PEX200226</t>
  </si>
  <si>
    <t>02272020</t>
  </si>
  <si>
    <t>WHT_ BIT ON BLOOMBERG FEE FROM FEB - MAY 2020</t>
  </si>
  <si>
    <t>R-WHT-KC-ANNUAL CFA FEE***MEMBERSHIP FEES (PROFESSIONAL/NON-</t>
  </si>
  <si>
    <t>SC_1421034</t>
  </si>
  <si>
    <t>12935534</t>
  </si>
  <si>
    <t>02242020</t>
  </si>
  <si>
    <t>WHT PORTIA CHARGES_FEB 2020</t>
  </si>
  <si>
    <t>JV2002011</t>
  </si>
  <si>
    <t>JV2002019</t>
  </si>
  <si>
    <t>WHT PORTIA CHARGES_MAR 2020</t>
  </si>
  <si>
    <t>JV2003021</t>
  </si>
  <si>
    <t>03312020</t>
  </si>
  <si>
    <t>WHT_VIETNAM AM MD ALLOCATION_ADJUSTMENT FOR 2019 VARIANCE</t>
  </si>
  <si>
    <t>JV2003023</t>
  </si>
  <si>
    <t>CURRENT INCOME TAX Q4 2019</t>
  </si>
  <si>
    <t>CURRENT INCOME TAX 01/2020 QTD</t>
  </si>
  <si>
    <t>JV2001021</t>
  </si>
  <si>
    <t>REVERSAL OF CURRENT INCOME TAX 01/2020 QTD</t>
  </si>
  <si>
    <t>JV2002026</t>
  </si>
  <si>
    <t>CURRENT INCOME TAX 02/2020 QTD</t>
  </si>
  <si>
    <t>REVERSAL OF CURRENT INCOME TAX 02/2020 QTD</t>
  </si>
  <si>
    <t>JV2003034</t>
  </si>
  <si>
    <t>CURRENT INCOME TAX 03/2020 QTD</t>
  </si>
  <si>
    <t>Cho kỳ kế toán kết thúc ngày 31 tháng 3 năm 2019</t>
  </si>
  <si>
    <t>Vietnam GAAP Reporting</t>
  </si>
  <si>
    <t>2020</t>
  </si>
  <si>
    <t>Mar YTD</t>
  </si>
  <si>
    <t>200023-00000 BANK INT-OTHER INV INC</t>
  </si>
  <si>
    <t>200600-00000 INTEREST INCOME-SHORT TERM</t>
  </si>
  <si>
    <t>200601-00000 INTEREST INCOME-CASH EQUIV-MM</t>
  </si>
  <si>
    <t>223954-00000 CTA - INTER-COMPANY LIABILITIES</t>
  </si>
  <si>
    <t>223957-00000 CTA - BS VS IS RATES DIFFERENCE</t>
  </si>
  <si>
    <t>223965-00000 CTA - INTERZONE BALANCING</t>
  </si>
  <si>
    <t>310101-00000 FRONT END LOAD UPFRONT REVENUE</t>
  </si>
  <si>
    <t>Income from subscription and redemption fee</t>
  </si>
  <si>
    <t>337012-00000 SEG FUND FEES</t>
  </si>
  <si>
    <t>Management fee from Mutual Funds</t>
  </si>
  <si>
    <t>337013-00000 MUTUAL FUND FEES</t>
  </si>
  <si>
    <t>337015-00188 MGT FEE - GENERAL FUND ASSETS - Co 0188MVL</t>
  </si>
  <si>
    <t xml:space="preserve">Management fee from Manulife (Vietnam) Limited </t>
  </si>
  <si>
    <t>338164-00188 OTHER LIFECO ASSETS - Co 0188MVL</t>
  </si>
  <si>
    <t>350172-00000 SURRENDER CHARGES</t>
  </si>
  <si>
    <t>Cho kỳ kế toán kết thúc ngày 31 tháng 3 năm 2020</t>
  </si>
  <si>
    <t>Document Number</t>
  </si>
  <si>
    <t>MAFEQI MANAGEMENT FEES REVERSAL 12/19</t>
  </si>
  <si>
    <t>JV2001001</t>
  </si>
  <si>
    <t>01302020</t>
  </si>
  <si>
    <t>MAFEQI MANAGEMENT FEES ACCRUAL 01/2020</t>
  </si>
  <si>
    <t>MAFBAL MANAGEMENT FEES REVERSAL 12/19</t>
  </si>
  <si>
    <t>JV2001003</t>
  </si>
  <si>
    <t>MAFBAL MANAGEMENT FEES ACCRUAL 01/2020</t>
  </si>
  <si>
    <t>MAFEQI MANAGEMENT FEES REVERSAL 01/2020</t>
  </si>
  <si>
    <t>JV2002001</t>
  </si>
  <si>
    <t>MAFEQI MANAGEMENT FEES ACCRUAL 02/2020</t>
  </si>
  <si>
    <t>MAFBAL MANAGEMENT FEES REVERSAL 01/2020</t>
  </si>
  <si>
    <t>JV2002003</t>
  </si>
  <si>
    <t>MAFBAL MANAGEMENT FEES ACCRUAL 02/2020</t>
  </si>
  <si>
    <t>MAFEQI MANAGEMENT FEES REVERSAL 02/2020</t>
  </si>
  <si>
    <t>JV2003001</t>
  </si>
  <si>
    <t>MAFEQI MANAGEMENT FEES ACCRUAL 03/2020</t>
  </si>
  <si>
    <t>MAFBAL MANAGEMENT FEES REVERSAL 02/2020</t>
  </si>
  <si>
    <t>JV2003003</t>
  </si>
  <si>
    <t>MAFBAL MANAGEMENT FEES ACCRUAL 03/2020</t>
  </si>
  <si>
    <t>MAFEQI MANAGEMENT FEES RECEIPT 12/19</t>
  </si>
  <si>
    <t>RMIS200105</t>
  </si>
  <si>
    <t>MAFBAL MANAGEMENT FEES RECEIPT 12/19</t>
  </si>
  <si>
    <t>RMIS200106</t>
  </si>
  <si>
    <t>MAFEQI MANAGEMENT FEES RECEIPT 01/2020</t>
  </si>
  <si>
    <t>RMIS200203</t>
  </si>
  <si>
    <t>MAFBAL MANAGEMENT FEES RECEIPT 01/2020</t>
  </si>
  <si>
    <t>RMIS200204</t>
  </si>
  <si>
    <t>MAFEQI MANAGEMENT FEES RECEIPT 02/2020</t>
  </si>
  <si>
    <t>RMIS200305</t>
  </si>
  <si>
    <t>MAFBAL MANAGEMENT FEES RECEIPT 02/2020</t>
  </si>
  <si>
    <t>RMIS200306</t>
  </si>
  <si>
    <t>Base BU</t>
  </si>
  <si>
    <t>Business Type</t>
  </si>
  <si>
    <t>Exp GLOBAL WAM (Exp Base BU)</t>
  </si>
  <si>
    <t>Exp Division</t>
  </si>
  <si>
    <t>Func DISTRIBUTION</t>
  </si>
  <si>
    <t>Func INVESTMENT MANAGEMENT</t>
  </si>
  <si>
    <t>Func IT</t>
  </si>
  <si>
    <t>Func FINANCE</t>
  </si>
  <si>
    <t>Func HUMAN RESOURCES</t>
  </si>
  <si>
    <t>Func LEGAL COMPLIANCE &amp; AUDIT</t>
  </si>
  <si>
    <t>Func MARKETING</t>
  </si>
  <si>
    <t>Func OPERATIONS</t>
  </si>
  <si>
    <t>Func ENTITY SUSTAINING</t>
  </si>
  <si>
    <t>Exp Function</t>
  </si>
  <si>
    <t>CC 07268 DISTRIBUTION - WHOLESALE</t>
  </si>
  <si>
    <t>CC 07140 INV MGMT. - EQUITY (LOCAL)</t>
  </si>
  <si>
    <t>CC 07266 INV MGMT. - FIXED INCOME (LOCAL)</t>
  </si>
  <si>
    <t>CC 08424 IS - LOCAL</t>
  </si>
  <si>
    <t>CC 01395 PUBLIC MARKETS - VIETNAM - IT SS</t>
  </si>
  <si>
    <t>CC 09875 VIETNAM MUTUAL FUNDS - IT SS</t>
  </si>
  <si>
    <t>CC 07138 FINANCE</t>
  </si>
  <si>
    <t>CC 01392 VIETNAM MUTUAL FUNDS - FINANCE SS</t>
  </si>
  <si>
    <t>CC 01398 PUBLIC MARKETS - VIETNAM - FINANCE SS</t>
  </si>
  <si>
    <t>CC 07143 HUMAN RESOURCES</t>
  </si>
  <si>
    <t>CC 01391 VIETNAM MUTUAL FUNDS - HUMAN RESOURCES SS</t>
  </si>
  <si>
    <t>CC 01397 PUBLIC MARKETS - VIETNAM - HUMAN RESOURCES SS</t>
  </si>
  <si>
    <t>CC 07960 LEGAL</t>
  </si>
  <si>
    <t>CC 01396 PUBLIC MARKETS - VIETNAM - LEGAL COMPLIANCE &amp; AUDIT SS</t>
  </si>
  <si>
    <t>CC 09876 VIETNAM MUTUAL FUNDS - LEGAL COMPLIANCE &amp; AUDIT SS</t>
  </si>
  <si>
    <t>CC 01297 VIETNAM MARKETING</t>
  </si>
  <si>
    <t>CC 07269 VIETNAM OPERATIONS</t>
  </si>
  <si>
    <t>CC 01394 PUBLIC MARKETS - VIETNAM - OPERATIONS SS</t>
  </si>
  <si>
    <t>CC 09878 VIETNAM MUTUAL FUNDS - OPERATIONS SS</t>
  </si>
  <si>
    <t>CC 08914 COMMON COSTS (ASIA DIV)</t>
  </si>
  <si>
    <t>Cost Center</t>
  </si>
  <si>
    <t>562005-IFRS16 EXPENSE CONTRA</t>
  </si>
  <si>
    <t>562009-ROU AMORTIZATION-INTERNAL</t>
  </si>
  <si>
    <t>568030-TELECOMMUNICATION SERVICES</t>
  </si>
  <si>
    <t>568042-TELECOM - WIRELESS</t>
  </si>
  <si>
    <t>599430-SHARED SERVICES WAM</t>
  </si>
  <si>
    <t>MISEXP Income Statement</t>
  </si>
  <si>
    <t>530000-10000 SINGLE COMMISSION - DIRECT</t>
  </si>
  <si>
    <t>536025-10000 BROKER FEES AND COMMISSIONS - DIRECT</t>
  </si>
  <si>
    <t>536026-10000 COMM EXP - AGENCY BONUS - DIRECT</t>
  </si>
  <si>
    <t>780700-00000 EXCHANGE &amp; BANK CHARGES</t>
  </si>
  <si>
    <t>Total</t>
  </si>
  <si>
    <t xml:space="preserve">Các báo cáo thuế của Công ty sẽ chịu sự kiểm tra của cơ quan thuế. Do việc áp dụng luật và các qui định về thuế có thể được giải thích theo nhiều cách khác nhau, số thuế được trình bày trên báo cáo tài chính có thể sẽ bị </t>
  </si>
  <si>
    <t>thay đổi theo quyết định cuối cùng của cơ quan thuế.</t>
  </si>
  <si>
    <t xml:space="preserve">các khoản mục thu nhập chịu thuế hay chi phí được khấu trừ cho mục đích tính thuế trong các năm trước và cũng không bao gồm các khoản mục không phải chịu thuế hay không được khấu trừ cho mục đích tính thuế. </t>
  </si>
  <si>
    <t>Những giao dịch trọng yếu của Công ty với các bên liên quan trong kỳ bao gồm:</t>
  </si>
  <si>
    <t>PORTIA CHARGES_MLI_JAN 2020</t>
  </si>
  <si>
    <t>JV2001010</t>
  </si>
  <si>
    <t>00</t>
  </si>
  <si>
    <t>PORTIA CHARGES_JH USA_JAN 2020</t>
  </si>
  <si>
    <t>STAFF PENSION SCHEME JAN 2020</t>
  </si>
  <si>
    <t>PREMIUM_STAFF DISCOUNT PLAN_JAN 2020</t>
  </si>
  <si>
    <t>STAFF PENSION SCHEME_ADDITIONAL FEES_ JAN 2020</t>
  </si>
  <si>
    <t>STAFF PENSION SCHEME_CONTRIBUTION_ JAN 2020</t>
  </si>
  <si>
    <t>RMIS200109</t>
  </si>
  <si>
    <t>01212020</t>
  </si>
  <si>
    <t>SHARED SERVICE FEES_JAN 2020</t>
  </si>
  <si>
    <t>JV2001009</t>
  </si>
  <si>
    <t>RENTAL FEE_JAN 2020</t>
  </si>
  <si>
    <t>VIETNAM AM MD ALLOCATION_JAN 2020</t>
  </si>
  <si>
    <t>JV2001016</t>
  </si>
  <si>
    <t>PORTIA CHARGES_MLI_FEB 2020</t>
  </si>
  <si>
    <t>JV2002010</t>
  </si>
  <si>
    <t>PORTIA CHARGES_JH USA_FEB 2020</t>
  </si>
  <si>
    <t>STAFF PENSION SCHEME FEB 2020</t>
  </si>
  <si>
    <t>PREMIUM_STAFF DISCOUNT PLAN_FEB 2020</t>
  </si>
  <si>
    <t>STAFF PENSION SCHEME_ADDITIONAL FEES_ FEB 2020</t>
  </si>
  <si>
    <t>STAFF PENSION SCHEME_CONTRIBUTION_ FEB 2020</t>
  </si>
  <si>
    <t>RMIS200207</t>
  </si>
  <si>
    <t>02192020</t>
  </si>
  <si>
    <t>SHARED SERVICE FEES_FEB 2020</t>
  </si>
  <si>
    <t>JV2002009</t>
  </si>
  <si>
    <t>RENTAL FEE_FEB 2020</t>
  </si>
  <si>
    <t>PORTIA CHARGES_MLI_MAR 2020</t>
  </si>
  <si>
    <t>JV2003020</t>
  </si>
  <si>
    <t>PORTIA CHARGES_JH USA_MAR 2020</t>
  </si>
  <si>
    <t>STAFF PENSION SCHEME MAR 2020</t>
  </si>
  <si>
    <t>PREMIUM_STAFF DISCOUNT PLAN_MAR 2020</t>
  </si>
  <si>
    <t>STAFF PENSION SCHEME_ADDITIONAL FEES_ MAR 2020</t>
  </si>
  <si>
    <t>STAFF PENSION SCHEME_CONTRIBUTION BY EMPLOYER_ MAR 2020</t>
  </si>
  <si>
    <t>RMIS200309</t>
  </si>
  <si>
    <t>03182020</t>
  </si>
  <si>
    <t>SHARED SERVICE FEES_MAR 2020</t>
  </si>
  <si>
    <t>JV2003019</t>
  </si>
  <si>
    <t>RENTAL FEE_MAR 2020</t>
  </si>
  <si>
    <t>VIETNAM AM MD ALLOCATION_THE CATCH UP 2019</t>
  </si>
  <si>
    <t>JV2003022</t>
  </si>
  <si>
    <t>Chi phí dịch vụ chi hộ/(Giảm chi phí dịch vụ chi hộ)</t>
  </si>
  <si>
    <t>RENTAL FEE</t>
  </si>
  <si>
    <t>SHARED SERVICE FEEs</t>
  </si>
  <si>
    <t>Số cuối kỳ</t>
  </si>
  <si>
    <t>Công ty hiện đang thuê văn phòng theo hợp đồng thuê hoạt động. Vào ngày kết thúc niên độ, các khoản tiền thuê phải trả trong tương lai theo hợp đồng thuê hoạt động được trình bày như sau:</t>
  </si>
  <si>
    <t xml:space="preserve">Công ty có rủi ro thị trường, rủi ro tín dụng và rủi ro thanh khoản. Nghiệp vụ quản lý rủi ro là nghiệp vụ không thể thiếu cho toàn bộ hoạt động kinh doanh của Công ty. Công ty đã xây dựng hệ thống kiểm soát nhằm </t>
  </si>
  <si>
    <t xml:space="preserve">đảm bảo sự cân bằng ở mức hợp lý giữa chi phí rủi ro phát sinh và chi phí quản lý rủi ro. Tổng Giám đốc liên tục theo dõi quy trình quản lý rủi ro của Công ty để đảm bảo sự cân bằng hợp lý giữa rủi ro và kiểm soát rủi ro. </t>
  </si>
  <si>
    <t xml:space="preserve">Rủi ro thị trường là rủi ro mà giá trị hợp lý của các luồng tiền trong tương lai của một công cụ tài chính sẽ biến động theo những thay đổi của giá thị trường. Giá thị trường có bốn loại rủi ro: rủi ro lãi suất, rủi ro tiền tệ, </t>
  </si>
  <si>
    <t>rủi ro giá hàng hóa và rủi ro về giá khác, chẳng hạn như rủi ro về giá cổ phần. Công cụ tài chính bị ảnh hưởng bởi rủi ro thị trường bao gồm các khoản tiền gửi.</t>
  </si>
  <si>
    <t xml:space="preserve">Rủi ro lãi suất là rủi ro mà giá trị hợp lý hoặc các luồng tiền trong tương lai của một công cụ tài chính sẽ biến động theo những thay đổi của lãi suất thị trường. Rủi ro thị trường do thay đổi lãi suất của Công ty chủ yếu </t>
  </si>
  <si>
    <t xml:space="preserve">liên quan đến các khoản tương đương tiền và các khoản tiền gửi ngắn hạn của Công ty. Đây là các khoản đầu tư ngắn hạn và không được Công ty nắm giữ nhằm mục đích thu lợi từ sự tăng lên trong giá trị. </t>
  </si>
  <si>
    <t xml:space="preserve">Rủi ro tỷ giá ngoại tệ là rủi ro liên quan đến lỗ phát sinh từ biến động của tỷ giá trao đổi ngoại tệ. Biến động tỷ giá trao đổi giữa đồng Việt Nam và các ngoại tệ mà Công ty có sử dụng có thể ảnh hưởng đến trạng thái tài </t>
  </si>
  <si>
    <t xml:space="preserve">chính và kết quả hoạt động của Công ty. Rủi ro tỷ giá ngoại tệ đối với Công ty chủ yếu đến từ tỷ giá trao đổi giữa đô la Mỹ và đồng Việt Nam. Công ty hạn chế rủi ro này bằng cách giảm thiểu trạng thái ngoại tệ ròng.    </t>
  </si>
  <si>
    <t xml:space="preserve">Rủi ro tín dụng là rủi ro mà một bên tham gia trong một công cụ tài chính hoặc hợp đồng khách hàng không thực hiện các nghĩa vụ của mình, dẫn đến tổn thất về tài chính. Công ty có rủi ro tín dụng từ hoạt động tài </t>
  </si>
  <si>
    <t>chính của mình, bao gồm tiền gửi ngân hàng.</t>
  </si>
  <si>
    <t xml:space="preserve">Công ty chủ yếu duy trì số dư tiền gửi tại các ngân hàng được nhiều người biết đến ở Việt Nam. Rủi ro tín dụng đối với số dư tiền gửi tại các ngân hàng được quản lý bởi bộ phận ngân quỹ của Công ty theo chính sách </t>
  </si>
  <si>
    <t>của Công ty. Công ty nhận thấy mức độ tập trung rủi ro tín dụng đối với tiền gửi ngân hàng là thấp.</t>
  </si>
  <si>
    <t>Công ty giám sát rủi ro thanh khoản thông qua việc duy trì một lượng tiền mặt và các khoản tương đương tiền ở mức mà Tổng Giám đốc cho là đủ để đáp ứng cho các hoạt động của Công ty và để giảm thiểu ảnh hưởng</t>
  </si>
  <si>
    <t xml:space="preserve"> của những biến động về luồng tiền. </t>
  </si>
  <si>
    <t>Dưới 3 tháng</t>
  </si>
  <si>
    <t>Từ 3 đến 12 tháng</t>
  </si>
  <si>
    <t>Từ 1 đến 5 năm</t>
  </si>
  <si>
    <t>Trên 5 năm</t>
  </si>
  <si>
    <t>Tổng cộng</t>
  </si>
  <si>
    <t xml:space="preserve">Giá trị hợp lý của các tài sản tài chính và nợ phải trả tài chính được phản ánh theo giá trị mà công cụ tài chính có thể được chuyển đổi trong một giao dịch hiện tại giữa các bên tham gia, ngoại trừ trường hợp bắt buộc </t>
  </si>
  <si>
    <t>phải bán hoặc thanh lý.</t>
  </si>
  <si>
    <t xml:space="preserve">Giá trị hợp lý của tiền và các khoản tương đương tiền, khoản đầu tư tài chính ngắn hạn, phải thu hoạt động nghiệp vụ, phải thu khác, khoản phải trả, phải nộp khác và chi phí phải trả tương đương với giá trị ghi sổ của </t>
  </si>
  <si>
    <t>các khoản mục này do chủ yếu những công cụ này có kỳ hạn ngắn.</t>
  </si>
  <si>
    <t>Trong năm 2019, Công ty quyết định tái cấu trúc lại hoạt động nên đã ra quyết định chấm dứt hợp đồng lao động với một số nhân sự, trong đó có một trường hợp khiếu kiện với Tòa Án Nhân Dân Quận 7 và yêu cầu bồi</t>
  </si>
  <si>
    <t xml:space="preserve"> thường cho việc đơn phương chấm dứt hợp đồng lao động. Phiên tòa sơ thẩm dự kiến sẽ có kết luận vào tháng 6 năm 2020. Công ty tin tưởng rằng sẽ không phát sinh bất kỳ nghĩa vụ bồi thường nào và do đó, không </t>
  </si>
  <si>
    <t>thực hiện ghi nhận dự phòng liên quan tới vụ kiện này trên báo cáo tài chính.</t>
  </si>
  <si>
    <t>CÁC SỰ KIỆN PHÁT SINH SAU NGÀY KẾT THÚC KỲ KẾ TOÁN</t>
  </si>
  <si>
    <t>Không có các sự kiện nào phát sinh sau ngày kết thúc kỳ kế toán yêu cầu phải được điều chỉnh hay trình bày trong báo cáo tài chính của Công ty.</t>
  </si>
  <si>
    <t>Bà Rah Lan H’Lyna</t>
  </si>
  <si>
    <t>Bà Lê Thị Kim Dung</t>
  </si>
  <si>
    <t>Người lập</t>
  </si>
  <si>
    <t>Kế toán trưởng</t>
  </si>
  <si>
    <t xml:space="preserve">            </t>
  </si>
  <si>
    <t>Thành phố Hồ Chí Minh, Việt Nam</t>
  </si>
  <si>
    <t>Ngày 17 tháng 4 năm 2020</t>
  </si>
  <si>
    <t xml:space="preserve">Bà Trần Thị Kim Cương </t>
  </si>
  <si>
    <t>Tổng Giám đốc</t>
  </si>
  <si>
    <t xml:space="preserve">thuế có hiệu lực vào ngày kết thúc kỳ kế toán. </t>
  </si>
  <si>
    <t>Công ty có trụ sở chính tại Tầng 4, Manulife Plaza, 75 Hoàng Văn Thái, Phường Tân Phú, Quận 7, Thành phố Hồ Chí Minh, Việt Nam. Vào thời điểm 31 tháng 3 năm 2020, Công ty có một (1) văn phòng đại diện tại Hà Nội.</t>
  </si>
  <si>
    <t>Tại ngày kết thúc kỳ kế toán, các khoản mục tiền tệ có gốc ngoại tệ được đánh giá lại theo tỷ giá thông báo bởi công ty mẹ.</t>
  </si>
  <si>
    <t>Tất cả các khoản chênh lệch tỷ giá thực tế phát sinh trong kỳ và chênh lệch do đánh giá lại số dư tiền tệ có gốc ngoại tệ cuối năm được hạch toán vào báo cáo kết quả hoạt động kinh doanh.</t>
  </si>
  <si>
    <t>Tăng trong kỳ</t>
  </si>
  <si>
    <t>Phân bổ trong kỳ</t>
  </si>
  <si>
    <t xml:space="preserve">Số đầu năm </t>
  </si>
  <si>
    <t xml:space="preserve">Thuế TNDN phải trả được xác định dựa trên thu nhập chịu thuế trong kỳ. Thu nhập chịu thuế của Công ty khác với thu nhập được báo cáo trong báo cáo kết quả hoạt động kinh doanh vì thu nhập chịu thuế không bao gồm </t>
  </si>
  <si>
    <t>Thuế TNDN hiện hành phải trả của Công ty được tính theo thuế suất đã ban hành đến ngày kết thúc kỳ kế toán.</t>
  </si>
  <si>
    <t xml:space="preserve">Công ty đã ghi nhận tài sản thuế thu nhập hoãn lại với các biến động trong kỳ nay và kỳ trước như sau: </t>
  </si>
  <si>
    <t>Trong kỳ</t>
  </si>
  <si>
    <t>Vào ngày kết thúc kỳ kế toán, các khoản phải thu và phải trả với các bên liên quan như sau:</t>
  </si>
  <si>
    <t xml:space="preserve">Các chính sách kế toán của Công ty sử dụng để lập báo cáo tài chính được áp dụng nhất quán với các chính sách đã được sử dụng để lập báo cáo tài chính cho năm tài chính kết thúc ngày 31 tháng 12 năm 2019. </t>
  </si>
  <si>
    <t>Thuế thu nhập hoãn lại được xác định cho các khoản chênh lệch tạm thời tại ngày kết thúc kỳ kế toán giữa cơ sở tính thuế thu nhập của các tài sản và nợ phải trả và giá trị ghi sổ của chúng cho mục đích lập báo cáo tài chính.</t>
  </si>
  <si>
    <t xml:space="preserve"> kết thúc ngày 31 tháng 3 năm 2020</t>
  </si>
  <si>
    <t xml:space="preserve">đã góp     </t>
  </si>
  <si>
    <t xml:space="preserve">  VND</t>
  </si>
  <si>
    <t xml:space="preserve"> số 05/GPĐC-UBCK </t>
  </si>
  <si>
    <r>
      <rPr>
        <b/>
        <sz val="11"/>
        <rFont val="Arial"/>
        <family val="2"/>
      </rPr>
      <t>Công ty Quản lý quỹ</t>
    </r>
    <r>
      <rPr>
        <sz val="11"/>
        <rFont val="Arial"/>
        <family val="2"/>
      </rPr>
      <t>: Công ty TNHH Quản lý Quỹ Manulife Investment (Việt Nam)</t>
    </r>
  </si>
  <si>
    <r>
      <rPr>
        <b/>
        <sz val="11"/>
        <rFont val="Arial"/>
        <family val="2"/>
      </rPr>
      <t>Mẫu số B09a - CTQ</t>
    </r>
    <r>
      <rPr>
        <sz val="11"/>
        <rFont val="Arial"/>
        <family val="2"/>
      </rPr>
      <t xml:space="preserve">
</t>
    </r>
    <r>
      <rPr>
        <i/>
        <sz val="11"/>
        <rFont val="Arial"/>
        <family val="2"/>
      </rPr>
      <t>(Ban hành theo Thông tư số125/2011/TT-BTC của Bộ Tài chính)</t>
    </r>
  </si>
  <si>
    <r>
      <t>·</t>
    </r>
    <r>
      <rPr>
        <sz val="7"/>
        <color theme="1"/>
        <rFont val="Arial"/>
        <family val="2"/>
      </rPr>
      <t xml:space="preserve">           </t>
    </r>
    <r>
      <rPr>
        <sz val="10"/>
        <color theme="1"/>
        <rFont val="Arial"/>
        <family val="2"/>
      </rPr>
      <t>Danh mục đầu tư của Công ty trách nhiệm hữu hạn Manulife (Việt Nam)</t>
    </r>
  </si>
  <si>
    <r>
      <t>·</t>
    </r>
    <r>
      <rPr>
        <sz val="7"/>
        <color theme="1"/>
        <rFont val="Arial"/>
        <family val="2"/>
      </rPr>
      <t xml:space="preserve">           </t>
    </r>
    <r>
      <rPr>
        <sz val="10"/>
        <color theme="1"/>
        <rFont val="Arial"/>
        <family val="2"/>
      </rPr>
      <t>Quỹ Đầu tư Cổ phiểu Manulife</t>
    </r>
  </si>
  <si>
    <r>
      <t>·</t>
    </r>
    <r>
      <rPr>
        <sz val="7"/>
        <color theme="1"/>
        <rFont val="Arial"/>
        <family val="2"/>
      </rPr>
      <t xml:space="preserve">           </t>
    </r>
    <r>
      <rPr>
        <sz val="10"/>
        <color theme="1"/>
        <rFont val="Arial"/>
        <family val="2"/>
      </rPr>
      <t>Quỹ Đầu tư Cân bằng Manulife</t>
    </r>
  </si>
  <si>
    <r>
      <t>►</t>
    </r>
    <r>
      <rPr>
        <sz val="7"/>
        <color rgb="FF999999"/>
        <rFont val="Arial"/>
        <family val="2"/>
      </rPr>
      <t xml:space="preserve">     </t>
    </r>
    <r>
      <rPr>
        <sz val="10"/>
        <color theme="1"/>
        <rFont val="Arial"/>
        <family val="2"/>
      </rPr>
      <t>Quyết định số 149/2001/QĐ-BTC ngày 31 tháng 12 năm 2001 về việc ban hành và công bố 4 Chuẩn mực kế toán Việt Nam (đợt 1);</t>
    </r>
  </si>
  <si>
    <r>
      <t>►</t>
    </r>
    <r>
      <rPr>
        <sz val="7"/>
        <color rgb="FF999999"/>
        <rFont val="Arial"/>
        <family val="2"/>
      </rPr>
      <t xml:space="preserve">     </t>
    </r>
    <r>
      <rPr>
        <sz val="10"/>
        <color theme="1"/>
        <rFont val="Arial"/>
        <family val="2"/>
      </rPr>
      <t>Quyết định số 165/2002/QĐ-BTC ngày 31 tháng 12 năm 2002 về việc ban hành và công bố 6 Chuẩn mực kế toán Việt Nam (đợt 2);</t>
    </r>
  </si>
  <si>
    <r>
      <t>►</t>
    </r>
    <r>
      <rPr>
        <sz val="7"/>
        <color rgb="FF999999"/>
        <rFont val="Arial"/>
        <family val="2"/>
      </rPr>
      <t xml:space="preserve">     </t>
    </r>
    <r>
      <rPr>
        <sz val="10"/>
        <color theme="1"/>
        <rFont val="Arial"/>
        <family val="2"/>
      </rPr>
      <t xml:space="preserve">Quyết định số 234/2003/QĐ-BTC ngày 30 tháng 12 năm 2003 về việc ban hành và công bố 6 Chuẩn mực kế toán Việt Nam (đợt 3);  </t>
    </r>
  </si>
  <si>
    <r>
      <t>►</t>
    </r>
    <r>
      <rPr>
        <sz val="7"/>
        <color rgb="FF999999"/>
        <rFont val="Arial"/>
        <family val="2"/>
      </rPr>
      <t xml:space="preserve">     </t>
    </r>
    <r>
      <rPr>
        <sz val="10"/>
        <color theme="1"/>
        <rFont val="Arial"/>
        <family val="2"/>
      </rPr>
      <t>Quyết định số 12/2005/QĐ-BTC ngày 15 tháng 02 năm 2005 về việc ban hành và công bố 6 Chuẩn mực kế toán Việt Nam (đợt 4); và</t>
    </r>
  </si>
  <si>
    <r>
      <t>►</t>
    </r>
    <r>
      <rPr>
        <sz val="7"/>
        <color rgb="FF999999"/>
        <rFont val="Arial"/>
        <family val="2"/>
      </rPr>
      <t xml:space="preserve">     </t>
    </r>
    <r>
      <rPr>
        <sz val="10"/>
        <color theme="1"/>
        <rFont val="Arial"/>
        <family val="2"/>
      </rPr>
      <t>Quyết định số 100/2005/QĐ-BTC ngày 28 tháng 12 năm 2005 về việc ban hành và công bố 4 Chuẩn mực kế toán Việt Nam (đợt 5).</t>
    </r>
  </si>
  <si>
    <r>
      <t></t>
    </r>
    <r>
      <rPr>
        <sz val="7"/>
        <color rgb="FF808080"/>
        <rFont val="Arial"/>
        <family val="2"/>
      </rPr>
      <t xml:space="preserve">  </t>
    </r>
    <r>
      <rPr>
        <sz val="10"/>
        <color theme="1"/>
        <rFont val="Arial"/>
        <family val="2"/>
      </rPr>
      <t xml:space="preserve">đối với cùng một đơn vị chịu thuế; hoặc </t>
    </r>
  </si>
  <si>
    <r>
      <t></t>
    </r>
    <r>
      <rPr>
        <sz val="7"/>
        <color rgb="FF808080"/>
        <rFont val="Arial"/>
        <family val="2"/>
      </rPr>
      <t xml:space="preserve">  </t>
    </r>
    <r>
      <rPr>
        <sz val="10"/>
        <color theme="1"/>
        <rFont val="Arial"/>
        <family val="2"/>
      </rPr>
      <t xml:space="preserve">công ty dự định thanh toán thuế thu nhập hiện hành phải trả và tài sản thuế thu nhập hiện hành trên cơ sở thuần hoặc thu hồi tài sản đồng thời với việc thanh toán nợ phải trả trong từng kỳ tương lai khi các khoản trọng yếu </t>
    </r>
  </si>
  <si>
    <r>
      <t>-</t>
    </r>
    <r>
      <rPr>
        <sz val="7"/>
        <color rgb="FF000000"/>
        <rFont val="Arial"/>
        <family val="2"/>
      </rPr>
      <t xml:space="preserve">    </t>
    </r>
    <r>
      <rPr>
        <i/>
        <sz val="10"/>
        <color rgb="FF000000"/>
        <rFont val="Arial"/>
        <family val="2"/>
      </rPr>
      <t>Ngân hàng TMCP Ngoại thương Việt Nam (Vietcombank)</t>
    </r>
  </si>
  <si>
    <r>
      <t>-</t>
    </r>
    <r>
      <rPr>
        <sz val="7"/>
        <color rgb="FF000000"/>
        <rFont val="Arial"/>
        <family val="2"/>
      </rPr>
      <t xml:space="preserve">    </t>
    </r>
    <r>
      <rPr>
        <i/>
        <sz val="10"/>
        <color rgb="FF000000"/>
        <rFont val="Arial"/>
        <family val="2"/>
      </rPr>
      <t>Ngân hàng TNHH Một thành viên HSBC (Việt Nam)</t>
    </r>
  </si>
  <si>
    <r>
      <t>-</t>
    </r>
    <r>
      <rPr>
        <sz val="7"/>
        <color rgb="FF000000"/>
        <rFont val="Arial"/>
        <family val="2"/>
      </rPr>
      <t xml:space="preserve">    </t>
    </r>
    <r>
      <rPr>
        <i/>
        <sz val="10"/>
        <color rgb="FF000000"/>
        <rFont val="Arial"/>
        <family val="2"/>
      </rPr>
      <t>Ngân hàng Citi Bank N.A, chi nhánh</t>
    </r>
  </si>
  <si>
    <r>
      <t>-</t>
    </r>
    <r>
      <rPr>
        <sz val="7"/>
        <color rgb="FF000000"/>
        <rFont val="Arial"/>
        <family val="2"/>
      </rPr>
      <t xml:space="preserve">   </t>
    </r>
    <r>
      <rPr>
        <i/>
        <sz val="10"/>
        <color rgb="FF000000"/>
        <rFont val="Arial"/>
        <family val="2"/>
      </rPr>
      <t>Ngân hàng BNP Paribas, chi nhánh Thành phố Hồ Chí Minh</t>
    </r>
  </si>
  <si>
    <r>
      <t>-</t>
    </r>
    <r>
      <rPr>
        <sz val="7"/>
        <color rgb="FF000000"/>
        <rFont val="Arial"/>
        <family val="2"/>
      </rPr>
      <t xml:space="preserve">   </t>
    </r>
    <r>
      <rPr>
        <i/>
        <sz val="10"/>
        <color rgb="FF000000"/>
        <rFont val="Arial"/>
        <family val="2"/>
      </rPr>
      <t xml:space="preserve">Ngân hàng The Bank of Tokyo - Mitsubishi </t>
    </r>
  </si>
  <si>
    <r>
      <t>-</t>
    </r>
    <r>
      <rPr>
        <sz val="7"/>
        <color theme="1"/>
        <rFont val="Arial"/>
        <family val="2"/>
      </rPr>
      <t xml:space="preserve">    </t>
    </r>
    <r>
      <rPr>
        <sz val="9.5"/>
        <color rgb="FF000000"/>
        <rFont val="Arial"/>
        <family val="2"/>
      </rPr>
      <t>Ngân hàng TMCP Đầu tư và Phát triển Việt Nam</t>
    </r>
  </si>
  <si>
    <r>
      <t>-</t>
    </r>
    <r>
      <rPr>
        <sz val="7"/>
        <color rgb="FF000000"/>
        <rFont val="Arial"/>
        <family val="2"/>
      </rPr>
      <t xml:space="preserve">    </t>
    </r>
    <r>
      <rPr>
        <sz val="9.5"/>
        <color rgb="FF000000"/>
        <rFont val="Arial"/>
        <family val="2"/>
      </rPr>
      <t xml:space="preserve">Ngân hàng The Bank of Tokyo - Mitsubishi </t>
    </r>
  </si>
  <si>
    <r>
      <t>-</t>
    </r>
    <r>
      <rPr>
        <sz val="7"/>
        <color theme="1"/>
        <rFont val="Arial"/>
        <family val="2"/>
      </rPr>
      <t xml:space="preserve">    </t>
    </r>
    <r>
      <rPr>
        <sz val="9.5"/>
        <color theme="1"/>
        <rFont val="Arial"/>
        <family val="2"/>
      </rPr>
      <t>Ngân hàng BNP Paribas, chi nhánh Thành phố Hồ Chí Minh</t>
    </r>
  </si>
  <si>
    <r>
      <t>-</t>
    </r>
    <r>
      <rPr>
        <sz val="7"/>
        <color theme="1"/>
        <rFont val="Arial"/>
        <family val="2"/>
      </rPr>
      <t xml:space="preserve">    </t>
    </r>
    <r>
      <rPr>
        <sz val="9.5"/>
        <color rgb="FF000000"/>
        <rFont val="Arial"/>
        <family val="2"/>
      </rPr>
      <t>Ngân hàng DBS Bank Ltd. - Chi nhánh thành  phố Hồ Chí Minh</t>
    </r>
  </si>
  <si>
    <r>
      <t>-</t>
    </r>
    <r>
      <rPr>
        <sz val="7"/>
        <color rgb="FF000000"/>
        <rFont val="Arial"/>
        <family val="2"/>
      </rPr>
      <t xml:space="preserve">    </t>
    </r>
    <r>
      <rPr>
        <sz val="9.5"/>
        <color theme="1"/>
        <rFont val="Arial"/>
        <family val="2"/>
      </rPr>
      <t>Ngân hàng TMCP Ngoại thương Việt Nam (Vietcombank)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</si>
</sst>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_(* \(#,##0.00\);_(* &quot;-&quot;??_);_(@_)"/>
    <numFmt numFmtId="164" formatCode="_-* #,##0_-;\-* #,##0_-;_-* &quot;-&quot;??_-;_-@_-"/>
    <numFmt numFmtId="165" formatCode="_(* #,##0_);_(* \(#,##0\);_(* &quot;-&quot;??_);_(@_)"/>
    <numFmt numFmtId="166" formatCode="[$]#,##0.00;\-[$]#,##0.00"/>
    <numFmt numFmtId="167" formatCode="[$$]#,##0.00;\-[$$]#,##0.00"/>
    <numFmt numFmtId="168" formatCode="yyyy/mm/dd"/>
    <numFmt numFmtId="169" formatCode="m/d/yyyy\ h:mm:ss\ AM/PM"/>
    <numFmt numFmtId="170" formatCode="_-* #,##0\ _₫_-;\-* #,##0\ _₫_-;_-* &quot;-&quot;??\ _₫_-;_-@_-"/>
    <numFmt numFmtId="171" formatCode="[$-409]dd\-mmm\-yy;@"/>
    <numFmt numFmtId="172" formatCode="_(* #,##0.0_);_(* \(#,##0.0\);_(* &quot;-&quot;??_);_(@_)"/>
    <numFmt numFmtId="173" formatCode="_-* #,##0.00\ _₫_-;\-* #,##0.00\ _₫_-;_-* &quot;-&quot;??\ _₫_-;_-@_-"/>
  </numFmts>
  <fonts count="54"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b/>
      <i/>
      <sz val="10"/>
      <color theme="1"/>
      <name val="Arial"/>
      <family val="2"/>
    </font>
    <font>
      <b/>
      <i/>
      <sz val="10"/>
      <color rgb="FF000000"/>
      <name val="Arial"/>
      <family val="2"/>
    </font>
    <font>
      <b/>
      <sz val="9"/>
      <color theme="1"/>
      <name val="Arial"/>
      <family val="2"/>
    </font>
    <font>
      <b/>
      <i/>
      <sz val="9"/>
      <color theme="1"/>
      <name val="Arial"/>
      <family val="2"/>
    </font>
    <font>
      <i/>
      <sz val="10"/>
      <color theme="1"/>
      <name val="Arial"/>
      <family val="2"/>
    </font>
    <font>
      <sz val="9"/>
      <color theme="1"/>
      <name val="Arial"/>
      <family val="2"/>
    </font>
    <font>
      <sz val="10"/>
      <color rgb="FF000000"/>
      <name val="Arial"/>
      <family val="2"/>
    </font>
    <font>
      <b/>
      <sz val="10"/>
      <color rgb="FF000000"/>
      <name val="Arial"/>
      <family val="2"/>
    </font>
    <font>
      <i/>
      <sz val="10"/>
      <color rgb="FF000000"/>
      <name val="Arial"/>
      <family val="2"/>
    </font>
    <font>
      <b/>
      <sz val="8"/>
      <color theme="1"/>
      <name val="Arial"/>
      <family val="2"/>
    </font>
    <font>
      <sz val="8"/>
      <color theme="1"/>
      <name val="Arial"/>
      <family val="2"/>
    </font>
    <font>
      <sz val="8"/>
      <color rgb="FF000000"/>
      <name val="Arial"/>
      <family val="2"/>
    </font>
    <font>
      <i/>
      <sz val="9"/>
      <color theme="1"/>
      <name val="Arial"/>
      <family val="2"/>
    </font>
    <font>
      <b/>
      <sz val="3"/>
      <color theme="1"/>
      <name val="Arial"/>
      <family val="2"/>
    </font>
    <font>
      <b/>
      <sz val="6"/>
      <color theme="1"/>
      <name val="Arial"/>
      <family val="2"/>
    </font>
    <font>
      <i/>
      <sz val="6"/>
      <color theme="1"/>
      <name val="Arial"/>
      <family val="2"/>
    </font>
    <font>
      <sz val="1"/>
      <color rgb="FF000000"/>
      <name val="Arial"/>
      <family val="2"/>
    </font>
    <font>
      <sz val="1"/>
      <color theme="1"/>
      <name val="Arial"/>
      <family val="2"/>
    </font>
    <font>
      <i/>
      <sz val="9.5"/>
      <color rgb="FF000000"/>
      <name val="Arial"/>
      <family val="2"/>
    </font>
    <font>
      <b/>
      <sz val="9.5"/>
      <color rgb="FF000000"/>
      <name val="Arial"/>
      <family val="2"/>
    </font>
    <font>
      <sz val="9.5"/>
      <color rgb="FF000000"/>
      <name val="Arial"/>
      <family val="2"/>
    </font>
    <font>
      <sz val="9.5"/>
      <color theme="1"/>
      <name val="Arial"/>
      <family val="2"/>
    </font>
    <font>
      <b/>
      <sz val="9.5"/>
      <color theme="1"/>
      <name val="Arial"/>
      <family val="2"/>
    </font>
    <font>
      <sz val="3"/>
      <color rgb="FF000000"/>
      <name val="Arial"/>
      <family val="2"/>
    </font>
    <font>
      <sz val="8"/>
      <color theme="1"/>
      <name val="Calibri"/>
      <family val="2"/>
    </font>
    <font>
      <b/>
      <sz val="10"/>
      <color theme="1"/>
      <name val="Calibri"/>
      <family val="2"/>
    </font>
    <font>
      <sz val="10"/>
      <name val="Tahoma"/>
      <family val="2"/>
    </font>
    <font>
      <sz val="10"/>
      <name val="Arial"/>
      <family val="2"/>
    </font>
    <font>
      <b/>
      <sz val="8"/>
      <name val="Tahoma"/>
      <family val="2"/>
    </font>
    <font>
      <sz val="11"/>
      <name val="Calibri"/>
      <family val="2"/>
      <scheme val="minor"/>
    </font>
    <font>
      <sz val="8"/>
      <name val="Tahoma"/>
      <family val="2"/>
    </font>
    <font>
      <sz val="9"/>
      <color theme="1"/>
      <name val="Calibri"/>
      <family val="2"/>
    </font>
    <font>
      <sz val="8"/>
      <color theme="1"/>
      <name val="Tahoma"/>
      <family val="2"/>
    </font>
    <font>
      <b/>
      <sz val="9"/>
      <name val="Arial"/>
      <family val="2"/>
    </font>
    <font>
      <b/>
      <sz val="10"/>
      <name val="Arial"/>
      <family val="2"/>
    </font>
    <font>
      <sz val="8"/>
      <color rgb="FF7030A0"/>
      <name val="Arial"/>
      <family val="2"/>
    </font>
    <font>
      <b/>
      <sz val="8"/>
      <color rgb="FF7030A0"/>
      <name val="Arial"/>
      <family val="2"/>
    </font>
    <font>
      <b/>
      <i/>
      <sz val="8"/>
      <color theme="1"/>
      <name val="Arial"/>
      <family val="2"/>
    </font>
    <font>
      <i/>
      <sz val="9.5"/>
      <color theme="1"/>
      <name val="Arial"/>
      <family val="2"/>
    </font>
    <font>
      <sz val="8"/>
      <color theme="1"/>
      <name val="Calibri"/>
    </font>
    <font>
      <sz val="11"/>
      <name val="Arial"/>
      <family val="2"/>
    </font>
    <font>
      <b/>
      <sz val="11"/>
      <name val="Arial"/>
      <family val="2"/>
    </font>
    <font>
      <sz val="11"/>
      <color theme="1"/>
      <name val="Arial"/>
      <family val="2"/>
    </font>
    <font>
      <i/>
      <sz val="11"/>
      <name val="Arial"/>
      <family val="2"/>
    </font>
    <font>
      <i/>
      <sz val="11"/>
      <color rgb="FF0070C0"/>
      <name val="Arial"/>
      <family val="2"/>
    </font>
    <font>
      <sz val="7"/>
      <color theme="1"/>
      <name val="Arial"/>
      <family val="2"/>
    </font>
    <font>
      <sz val="7"/>
      <color rgb="FF999999"/>
      <name val="Arial"/>
      <family val="2"/>
    </font>
    <font>
      <sz val="10"/>
      <color rgb="FF808080"/>
      <name val="Arial"/>
      <family val="2"/>
    </font>
    <font>
      <sz val="7"/>
      <color rgb="FF808080"/>
      <name val="Arial"/>
      <family val="2"/>
    </font>
    <font>
      <sz val="7"/>
      <color rgb="FF000000"/>
      <name val="Arial"/>
      <family val="2"/>
    </font>
  </fonts>
  <fills count="12">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0F4FA"/>
      </patternFill>
    </fill>
    <fill>
      <patternFill patternType="solid">
        <fgColor rgb="FFFFFFFF"/>
      </patternFill>
    </fill>
    <fill>
      <patternFill patternType="solid">
        <fgColor rgb="FFE6E6E6"/>
      </patternFill>
    </fill>
    <fill>
      <patternFill patternType="solid">
        <fgColor rgb="FFFFFF00"/>
        <bgColor indexed="64"/>
      </patternFill>
    </fill>
    <fill>
      <patternFill patternType="solid">
        <fgColor rgb="FFFFFF99"/>
        <bgColor indexed="64"/>
      </patternFill>
    </fill>
    <fill>
      <patternFill patternType="solid">
        <fgColor indexed="43"/>
        <bgColor indexed="64"/>
      </patternFill>
    </fill>
    <fill>
      <patternFill patternType="solid">
        <fgColor theme="4" tint="0.39997558519241921"/>
        <bgColor indexed="64"/>
      </patternFill>
    </fill>
    <fill>
      <patternFill patternType="solid">
        <fgColor theme="3" tint="0.59999389629810485"/>
        <bgColor indexed="64"/>
      </patternFill>
    </fill>
  </fills>
  <borders count="27">
    <border>
      <left/>
      <right/>
      <top/>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rgb="FFFFFFFF"/>
      </left>
      <right style="thin">
        <color rgb="FFFFFFFF"/>
      </right>
      <top style="thin">
        <color rgb="FFFFFFFF"/>
      </top>
      <bottom style="thin">
        <color rgb="FFFFFFF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s>
  <cellStyleXfs count="13">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30" fillId="0" borderId="0"/>
    <xf numFmtId="0" fontId="36" fillId="0" borderId="0"/>
    <xf numFmtId="43" fontId="36" fillId="0" borderId="0" applyFont="0" applyFill="0" applyBorder="0" applyAlignment="0" applyProtection="0"/>
    <xf numFmtId="43" fontId="34" fillId="0" borderId="0" applyFont="0" applyFill="0" applyBorder="0" applyAlignment="0" applyProtection="0"/>
    <xf numFmtId="0" fontId="34" fillId="0" borderId="0"/>
    <xf numFmtId="0" fontId="34" fillId="0" borderId="0">
      <alignment vertical="center"/>
    </xf>
    <xf numFmtId="173" fontId="3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02">
    <xf numFmtId="0" fontId="0" fillId="0" borderId="0" xfId="0"/>
    <xf numFmtId="0" fontId="2" fillId="0" borderId="0" xfId="0" applyFont="1" applyAlignment="1">
      <alignment horizontal="left" vertical="center" indent="5"/>
    </xf>
    <xf numFmtId="0" fontId="3" fillId="0" borderId="0" xfId="0" applyFont="1" applyAlignment="1">
      <alignment horizontal="justify" vertical="center"/>
    </xf>
    <xf numFmtId="0" fontId="2" fillId="0" borderId="0" xfId="0" applyFont="1" applyAlignment="1">
      <alignment horizontal="justify" vertical="center"/>
    </xf>
    <xf numFmtId="0" fontId="4" fillId="0" borderId="0" xfId="0" applyFont="1" applyAlignment="1">
      <alignment horizontal="justify" vertical="center"/>
    </xf>
    <xf numFmtId="0" fontId="5" fillId="0" borderId="0" xfId="0" applyFont="1" applyAlignment="1">
      <alignment horizontal="justify" vertical="center"/>
    </xf>
    <xf numFmtId="0" fontId="3" fillId="0" borderId="0" xfId="0" applyFont="1" applyAlignment="1">
      <alignment horizontal="left" vertical="center" indent="5"/>
    </xf>
    <xf numFmtId="0" fontId="11" fillId="0" borderId="0" xfId="0" applyFont="1" applyAlignment="1">
      <alignment horizontal="justify" vertical="center"/>
    </xf>
    <xf numFmtId="0" fontId="10" fillId="0" borderId="0" xfId="0" applyFont="1" applyAlignment="1">
      <alignment horizontal="justify" vertical="center"/>
    </xf>
    <xf numFmtId="0" fontId="3" fillId="0" borderId="0" xfId="0" applyFont="1" applyAlignment="1">
      <alignment vertical="center"/>
    </xf>
    <xf numFmtId="0" fontId="12" fillId="0" borderId="0" xfId="0" applyFont="1" applyAlignment="1">
      <alignment horizontal="left" vertical="center" wrapText="1"/>
    </xf>
    <xf numFmtId="0" fontId="12" fillId="0" borderId="0" xfId="0" applyFont="1" applyAlignment="1">
      <alignment horizontal="right" vertical="center" wrapText="1"/>
    </xf>
    <xf numFmtId="0" fontId="10" fillId="0" borderId="0" xfId="0" applyFont="1" applyAlignment="1">
      <alignment horizontal="left" vertical="center" wrapText="1"/>
    </xf>
    <xf numFmtId="9" fontId="10" fillId="0" borderId="0" xfId="0" applyNumberFormat="1" applyFont="1" applyAlignment="1">
      <alignment horizontal="right" vertical="center" wrapText="1"/>
    </xf>
    <xf numFmtId="0" fontId="8" fillId="0" borderId="0" xfId="0" applyFont="1" applyAlignment="1">
      <alignment horizontal="justify" vertical="center"/>
    </xf>
    <xf numFmtId="0" fontId="4" fillId="0" borderId="0" xfId="0" applyFont="1" applyAlignment="1">
      <alignment vertical="center"/>
    </xf>
    <xf numFmtId="0" fontId="3" fillId="0" borderId="0" xfId="0" applyFont="1" applyAlignment="1">
      <alignment horizontal="right" vertical="center" indent="5"/>
    </xf>
    <xf numFmtId="0" fontId="10" fillId="0" borderId="0" xfId="0" applyFont="1" applyAlignment="1">
      <alignment vertical="center" wrapText="1"/>
    </xf>
    <xf numFmtId="0" fontId="10" fillId="0" borderId="0" xfId="0" applyFont="1" applyAlignment="1">
      <alignment horizontal="left" vertical="center" wrapText="1" indent="3"/>
    </xf>
    <xf numFmtId="0" fontId="12" fillId="0" borderId="0" xfId="0" applyFont="1" applyAlignment="1">
      <alignment horizontal="left" vertical="center" wrapText="1" indent="4"/>
    </xf>
    <xf numFmtId="0" fontId="11" fillId="0" borderId="0" xfId="0" applyFont="1" applyAlignment="1">
      <alignment vertical="center" wrapText="1"/>
    </xf>
    <xf numFmtId="0" fontId="10" fillId="0" borderId="0" xfId="0" applyFont="1" applyAlignment="1">
      <alignment horizontal="justify" vertical="center" wrapText="1"/>
    </xf>
    <xf numFmtId="0" fontId="10" fillId="0" borderId="0" xfId="0" applyFont="1" applyAlignment="1">
      <alignment horizontal="right" vertical="center" wrapText="1" indent="1"/>
    </xf>
    <xf numFmtId="0" fontId="3" fillId="0" borderId="0" xfId="0" applyFont="1" applyAlignment="1">
      <alignment horizontal="right" vertical="center" indent="15"/>
    </xf>
    <xf numFmtId="0" fontId="11" fillId="0" borderId="0" xfId="0" applyFont="1" applyAlignment="1">
      <alignment horizontal="justify" vertical="center" wrapText="1"/>
    </xf>
    <xf numFmtId="0" fontId="14" fillId="0" borderId="0" xfId="0" applyFont="1" applyAlignment="1">
      <alignment vertical="center"/>
    </xf>
    <xf numFmtId="0" fontId="12" fillId="0" borderId="0" xfId="0" applyFont="1" applyAlignment="1">
      <alignment horizontal="right" vertical="center" indent="5"/>
    </xf>
    <xf numFmtId="0" fontId="13" fillId="0" borderId="0" xfId="0" applyFont="1" applyAlignment="1">
      <alignment horizontal="justify" vertical="center"/>
    </xf>
    <xf numFmtId="0" fontId="8" fillId="0" borderId="0" xfId="0" applyFont="1" applyAlignment="1">
      <alignment horizontal="right" vertical="center" indent="7"/>
    </xf>
    <xf numFmtId="0" fontId="2" fillId="0" borderId="0" xfId="0" applyFont="1" applyAlignment="1">
      <alignment vertical="center"/>
    </xf>
    <xf numFmtId="0" fontId="2" fillId="0" borderId="0" xfId="0" applyFont="1" applyAlignment="1">
      <alignment vertical="center" wrapText="1"/>
    </xf>
    <xf numFmtId="0" fontId="16" fillId="0" borderId="0" xfId="0" applyFont="1" applyAlignment="1">
      <alignment horizontal="right" vertical="center" indent="7"/>
    </xf>
    <xf numFmtId="0" fontId="16" fillId="0" borderId="0" xfId="0" applyFont="1" applyAlignment="1">
      <alignment horizontal="right" vertical="center"/>
    </xf>
    <xf numFmtId="0" fontId="3" fillId="0" borderId="0" xfId="0" applyFont="1" applyAlignment="1">
      <alignment horizontal="left" vertical="center" wrapText="1" indent="1"/>
    </xf>
    <xf numFmtId="0" fontId="17" fillId="0" borderId="0" xfId="0" applyFont="1" applyAlignment="1">
      <alignment vertical="center"/>
    </xf>
    <xf numFmtId="0" fontId="7" fillId="0" borderId="0" xfId="0" applyFont="1" applyAlignment="1">
      <alignment horizontal="justify" vertical="center" wrapText="1"/>
    </xf>
    <xf numFmtId="0" fontId="9" fillId="0" borderId="0" xfId="0" applyFont="1" applyAlignment="1">
      <alignment horizontal="right" vertical="center" wrapText="1"/>
    </xf>
    <xf numFmtId="0" fontId="18" fillId="0" borderId="0" xfId="0" applyFont="1" applyAlignment="1">
      <alignment vertical="center"/>
    </xf>
    <xf numFmtId="0" fontId="4" fillId="0" borderId="0" xfId="0" applyFont="1" applyAlignment="1">
      <alignment horizontal="justify" vertical="center" wrapText="1"/>
    </xf>
    <xf numFmtId="0" fontId="3" fillId="0" borderId="0" xfId="0" applyFont="1" applyAlignment="1">
      <alignment horizontal="justify" vertical="center" wrapText="1"/>
    </xf>
    <xf numFmtId="0" fontId="11" fillId="0" borderId="0" xfId="0" applyFont="1" applyAlignment="1">
      <alignment vertical="center"/>
    </xf>
    <xf numFmtId="0" fontId="5" fillId="0" borderId="0" xfId="0" applyFont="1" applyAlignment="1">
      <alignment vertical="center"/>
    </xf>
    <xf numFmtId="0" fontId="8" fillId="3" borderId="0" xfId="0" applyFont="1" applyFill="1" applyAlignment="1">
      <alignment vertical="center" wrapText="1"/>
    </xf>
    <xf numFmtId="0" fontId="3" fillId="3" borderId="0" xfId="0" applyFont="1" applyFill="1" applyAlignment="1">
      <alignment horizontal="left" vertical="center" wrapText="1" indent="2"/>
    </xf>
    <xf numFmtId="0" fontId="3" fillId="0" borderId="0" xfId="0" applyFont="1" applyAlignment="1">
      <alignment horizontal="left" vertical="center" wrapText="1" indent="2"/>
    </xf>
    <xf numFmtId="0" fontId="8" fillId="0" borderId="0" xfId="0" applyFont="1" applyAlignment="1">
      <alignment horizontal="right" vertical="center" indent="15"/>
    </xf>
    <xf numFmtId="0" fontId="2" fillId="0" borderId="0" xfId="0" applyFont="1" applyAlignment="1">
      <alignment horizontal="left" vertical="center" wrapText="1" indent="2"/>
    </xf>
    <xf numFmtId="0" fontId="10" fillId="0" borderId="0" xfId="0" applyFont="1" applyAlignment="1">
      <alignment vertical="center"/>
    </xf>
    <xf numFmtId="0" fontId="20" fillId="0" borderId="0" xfId="0" applyFont="1" applyAlignment="1">
      <alignment vertical="center" wrapText="1"/>
    </xf>
    <xf numFmtId="0" fontId="20" fillId="0" borderId="0" xfId="0" applyFont="1" applyAlignment="1">
      <alignment vertical="center"/>
    </xf>
    <xf numFmtId="0" fontId="21" fillId="0" borderId="0" xfId="0" applyFont="1" applyAlignment="1">
      <alignment horizontal="right" vertical="center"/>
    </xf>
    <xf numFmtId="0" fontId="5" fillId="0" borderId="0" xfId="0" applyFont="1" applyAlignment="1">
      <alignment vertical="center" wrapText="1"/>
    </xf>
    <xf numFmtId="0" fontId="2" fillId="0" borderId="0" xfId="0" applyFont="1" applyAlignment="1">
      <alignment horizontal="justify" vertical="center" wrapText="1"/>
    </xf>
    <xf numFmtId="0" fontId="22" fillId="0" borderId="0" xfId="0" applyFont="1" applyAlignment="1">
      <alignment horizontal="right" vertical="center"/>
    </xf>
    <xf numFmtId="0" fontId="22" fillId="0" borderId="0" xfId="0" applyFont="1" applyAlignment="1">
      <alignment horizontal="right" vertical="center" wrapText="1"/>
    </xf>
    <xf numFmtId="0" fontId="23" fillId="0" borderId="0" xfId="0" applyFont="1" applyAlignment="1">
      <alignment vertical="center"/>
    </xf>
    <xf numFmtId="0" fontId="24" fillId="0" borderId="0" xfId="0" applyFont="1" applyAlignment="1">
      <alignment horizontal="left" vertical="center" indent="2"/>
    </xf>
    <xf numFmtId="3" fontId="25" fillId="0" borderId="0" xfId="0" applyNumberFormat="1" applyFont="1" applyAlignment="1">
      <alignment horizontal="right" vertical="center" wrapText="1"/>
    </xf>
    <xf numFmtId="0" fontId="24" fillId="0" borderId="0" xfId="0" applyFont="1" applyAlignment="1">
      <alignment horizontal="right" vertical="center"/>
    </xf>
    <xf numFmtId="0" fontId="27" fillId="0" borderId="0" xfId="0" applyFont="1" applyAlignment="1">
      <alignment horizontal="right" vertical="center"/>
    </xf>
    <xf numFmtId="0" fontId="27" fillId="0" borderId="0" xfId="0" applyFont="1" applyAlignment="1">
      <alignment horizontal="right" vertical="center" wrapText="1"/>
    </xf>
    <xf numFmtId="0" fontId="24" fillId="0" borderId="0" xfId="0" applyFont="1" applyAlignment="1">
      <alignment vertical="center"/>
    </xf>
    <xf numFmtId="0" fontId="8" fillId="0" borderId="0" xfId="0" applyFont="1" applyAlignment="1">
      <alignment horizontal="right" vertical="center" indent="5"/>
    </xf>
    <xf numFmtId="0" fontId="11" fillId="0" borderId="0" xfId="0" applyFont="1" applyAlignment="1">
      <alignment horizontal="left" vertical="center" indent="5"/>
    </xf>
    <xf numFmtId="0" fontId="3" fillId="0" borderId="0" xfId="0" applyFont="1" applyAlignment="1">
      <alignment horizontal="left" vertical="center"/>
    </xf>
    <xf numFmtId="3" fontId="3" fillId="0" borderId="0" xfId="0" applyNumberFormat="1" applyFont="1" applyAlignment="1">
      <alignment vertical="center"/>
    </xf>
    <xf numFmtId="165" fontId="12" fillId="0" borderId="0" xfId="1" applyNumberFormat="1" applyFont="1" applyAlignment="1">
      <alignment horizontal="right" vertical="center" wrapText="1"/>
    </xf>
    <xf numFmtId="165" fontId="15" fillId="0" borderId="0" xfId="1" applyNumberFormat="1" applyFont="1" applyAlignment="1">
      <alignment horizontal="right" vertical="center" wrapText="1"/>
    </xf>
    <xf numFmtId="0" fontId="28" fillId="4" borderId="2" xfId="0" applyFont="1" applyFill="1" applyBorder="1" applyAlignment="1">
      <alignment horizontal="left" vertical="top" wrapText="1"/>
    </xf>
    <xf numFmtId="0" fontId="28" fillId="5" borderId="3" xfId="0" applyFont="1" applyFill="1" applyBorder="1" applyAlignment="1">
      <alignment horizontal="left" vertical="top" wrapText="1"/>
    </xf>
    <xf numFmtId="1" fontId="28" fillId="6" borderId="5" xfId="0" applyNumberFormat="1" applyFont="1" applyFill="1" applyBorder="1" applyAlignment="1">
      <alignment horizontal="right" vertical="top"/>
    </xf>
    <xf numFmtId="3" fontId="28" fillId="6" borderId="5" xfId="0" applyNumberFormat="1" applyFont="1" applyFill="1" applyBorder="1" applyAlignment="1">
      <alignment horizontal="right" vertical="top"/>
    </xf>
    <xf numFmtId="0" fontId="28" fillId="6" borderId="5" xfId="0" applyFont="1" applyFill="1" applyBorder="1" applyAlignment="1">
      <alignment horizontal="left" vertical="top"/>
    </xf>
    <xf numFmtId="0" fontId="0" fillId="6" borderId="5" xfId="0" applyFill="1" applyBorder="1" applyAlignment="1">
      <alignment horizontal="left" vertical="top"/>
    </xf>
    <xf numFmtId="166" fontId="28" fillId="6" borderId="5" xfId="0" applyNumberFormat="1" applyFont="1" applyFill="1" applyBorder="1" applyAlignment="1">
      <alignment horizontal="right" vertical="top"/>
    </xf>
    <xf numFmtId="167" fontId="28" fillId="6" borderId="5" xfId="0" applyNumberFormat="1" applyFont="1" applyFill="1" applyBorder="1" applyAlignment="1">
      <alignment horizontal="right" vertical="top"/>
    </xf>
    <xf numFmtId="4" fontId="28" fillId="6" borderId="5" xfId="0" applyNumberFormat="1" applyFont="1" applyFill="1" applyBorder="1" applyAlignment="1">
      <alignment horizontal="right" vertical="top"/>
    </xf>
    <xf numFmtId="168" fontId="28" fillId="6" borderId="5" xfId="0" applyNumberFormat="1" applyFont="1" applyFill="1" applyBorder="1" applyAlignment="1">
      <alignment horizontal="left" vertical="top"/>
    </xf>
    <xf numFmtId="169" fontId="28" fillId="6" borderId="5" xfId="0" applyNumberFormat="1" applyFont="1" applyFill="1" applyBorder="1" applyAlignment="1">
      <alignment horizontal="left" vertical="top"/>
    </xf>
    <xf numFmtId="0" fontId="28" fillId="5" borderId="4" xfId="0" applyFont="1" applyFill="1" applyBorder="1" applyAlignment="1">
      <alignment horizontal="left" vertical="top" wrapText="1"/>
    </xf>
    <xf numFmtId="165" fontId="0" fillId="0" borderId="0" xfId="1" applyNumberFormat="1" applyFont="1"/>
    <xf numFmtId="0" fontId="29" fillId="0" borderId="0" xfId="0" applyFont="1" applyAlignment="1">
      <alignment horizontal="left" vertical="top" wrapText="1"/>
    </xf>
    <xf numFmtId="0" fontId="0" fillId="0" borderId="0" xfId="0" applyAlignment="1">
      <alignment horizontal="center" vertical="top" wrapText="1"/>
    </xf>
    <xf numFmtId="165" fontId="1" fillId="0" borderId="0" xfId="1" quotePrefix="1" applyNumberFormat="1" applyFont="1" applyAlignment="1"/>
    <xf numFmtId="0" fontId="30" fillId="0" borderId="0" xfId="4"/>
    <xf numFmtId="170" fontId="0" fillId="0" borderId="0" xfId="3" quotePrefix="1" applyNumberFormat="1" applyFont="1"/>
    <xf numFmtId="170" fontId="32" fillId="0" borderId="6" xfId="1" quotePrefix="1" applyNumberFormat="1" applyFont="1" applyBorder="1" applyAlignment="1">
      <alignment vertical="center"/>
    </xf>
    <xf numFmtId="170" fontId="32" fillId="0" borderId="7" xfId="1" quotePrefix="1" applyNumberFormat="1" applyFont="1" applyBorder="1" applyAlignment="1">
      <alignment vertical="center"/>
    </xf>
    <xf numFmtId="0" fontId="33" fillId="0" borderId="0" xfId="0" quotePrefix="1" applyFont="1" applyFill="1" applyBorder="1"/>
    <xf numFmtId="0" fontId="33" fillId="0" borderId="0" xfId="0" applyFont="1" applyFill="1" applyBorder="1"/>
    <xf numFmtId="165" fontId="33" fillId="0" borderId="0" xfId="1" applyNumberFormat="1" applyFont="1" applyFill="1" applyBorder="1"/>
    <xf numFmtId="0" fontId="34" fillId="0" borderId="0" xfId="0" applyFont="1" applyAlignment="1">
      <alignment vertical="center"/>
    </xf>
    <xf numFmtId="170" fontId="0" fillId="0" borderId="0" xfId="3" applyNumberFormat="1" applyFont="1"/>
    <xf numFmtId="165" fontId="25" fillId="0" borderId="0" xfId="1" applyNumberFormat="1" applyFont="1" applyAlignment="1">
      <alignment horizontal="right" vertical="center" wrapText="1"/>
    </xf>
    <xf numFmtId="1" fontId="28" fillId="6" borderId="0" xfId="0" applyNumberFormat="1" applyFont="1" applyFill="1" applyBorder="1" applyAlignment="1">
      <alignment horizontal="right" vertical="top"/>
    </xf>
    <xf numFmtId="3" fontId="28" fillId="6" borderId="0" xfId="0" applyNumberFormat="1" applyFont="1" applyFill="1" applyBorder="1" applyAlignment="1">
      <alignment horizontal="right" vertical="top"/>
    </xf>
    <xf numFmtId="0" fontId="28" fillId="6" borderId="0" xfId="0" applyFont="1" applyFill="1" applyBorder="1" applyAlignment="1">
      <alignment horizontal="left" vertical="top"/>
    </xf>
    <xf numFmtId="0" fontId="0" fillId="6" borderId="0" xfId="0" applyFill="1" applyBorder="1" applyAlignment="1">
      <alignment horizontal="left" vertical="top"/>
    </xf>
    <xf numFmtId="166" fontId="28" fillId="6" borderId="0" xfId="0" applyNumberFormat="1" applyFont="1" applyFill="1" applyBorder="1" applyAlignment="1">
      <alignment horizontal="right" vertical="top"/>
    </xf>
    <xf numFmtId="167" fontId="28" fillId="6" borderId="0" xfId="0" applyNumberFormat="1" applyFont="1" applyFill="1" applyBorder="1" applyAlignment="1">
      <alignment horizontal="right" vertical="top"/>
    </xf>
    <xf numFmtId="4" fontId="28" fillId="6" borderId="0" xfId="0" applyNumberFormat="1" applyFont="1" applyFill="1" applyBorder="1" applyAlignment="1">
      <alignment horizontal="right" vertical="top"/>
    </xf>
    <xf numFmtId="168" fontId="28" fillId="6" borderId="0" xfId="0" applyNumberFormat="1" applyFont="1" applyFill="1" applyBorder="1" applyAlignment="1">
      <alignment horizontal="left" vertical="top"/>
    </xf>
    <xf numFmtId="169" fontId="28" fillId="6" borderId="0" xfId="0" applyNumberFormat="1" applyFont="1" applyFill="1" applyBorder="1" applyAlignment="1">
      <alignment horizontal="left" vertical="top"/>
    </xf>
    <xf numFmtId="3" fontId="3" fillId="0" borderId="0" xfId="0" applyNumberFormat="1" applyFont="1" applyAlignment="1">
      <alignment horizontal="right" vertical="center" wrapText="1"/>
    </xf>
    <xf numFmtId="0" fontId="8" fillId="0" borderId="0" xfId="0" applyFont="1" applyAlignment="1">
      <alignment horizontal="right" vertical="center"/>
    </xf>
    <xf numFmtId="0" fontId="37" fillId="0" borderId="0" xfId="5" applyFont="1" applyFill="1" applyBorder="1" applyAlignment="1">
      <alignment horizontal="left" vertical="center"/>
    </xf>
    <xf numFmtId="0" fontId="38" fillId="0" borderId="0" xfId="5" applyFont="1" applyFill="1" applyBorder="1" applyAlignment="1">
      <alignment horizontal="left" vertical="center"/>
    </xf>
    <xf numFmtId="0" fontId="36" fillId="0" borderId="0" xfId="5" applyFill="1" applyBorder="1"/>
    <xf numFmtId="49" fontId="36" fillId="0" borderId="0" xfId="5" applyNumberFormat="1" applyFill="1" applyBorder="1" applyAlignment="1">
      <alignment horizontal="left"/>
    </xf>
    <xf numFmtId="0" fontId="36" fillId="0" borderId="0" xfId="5" applyFill="1" applyBorder="1" applyAlignment="1">
      <alignment horizontal="center"/>
    </xf>
    <xf numFmtId="0" fontId="38" fillId="0" borderId="0" xfId="5" applyFont="1" applyFill="1" applyBorder="1" applyAlignment="1">
      <alignment horizontal="right"/>
    </xf>
    <xf numFmtId="43" fontId="31" fillId="0" borderId="0" xfId="6" applyFont="1" applyFill="1"/>
    <xf numFmtId="0" fontId="38" fillId="0" borderId="0" xfId="5" applyFont="1" applyFill="1"/>
    <xf numFmtId="0" fontId="36" fillId="0" borderId="0" xfId="5"/>
    <xf numFmtId="0" fontId="31" fillId="8" borderId="8" xfId="5" applyFont="1" applyFill="1" applyBorder="1" applyAlignment="1">
      <alignment horizontal="left" vertical="center"/>
    </xf>
    <xf numFmtId="49" fontId="31" fillId="0" borderId="0" xfId="5" applyNumberFormat="1" applyFont="1" applyFill="1" applyBorder="1" applyAlignment="1">
      <alignment horizontal="left"/>
    </xf>
    <xf numFmtId="38" fontId="38" fillId="0" borderId="0" xfId="5" applyNumberFormat="1" applyFont="1" applyFill="1" applyAlignment="1">
      <alignment horizontal="right"/>
    </xf>
    <xf numFmtId="49" fontId="31" fillId="0" borderId="9" xfId="5" applyNumberFormat="1" applyFont="1" applyFill="1" applyBorder="1" applyAlignment="1">
      <alignment horizontal="left"/>
    </xf>
    <xf numFmtId="171" fontId="36" fillId="8" borderId="8" xfId="5" applyNumberFormat="1" applyFont="1" applyFill="1" applyBorder="1" applyAlignment="1">
      <alignment horizontal="left"/>
    </xf>
    <xf numFmtId="17" fontId="38" fillId="0" borderId="0" xfId="5" applyNumberFormat="1" applyFont="1" applyFill="1" applyBorder="1" applyAlignment="1">
      <alignment horizontal="center"/>
    </xf>
    <xf numFmtId="0" fontId="38" fillId="0" borderId="0" xfId="5" applyFont="1" applyFill="1" applyAlignment="1">
      <alignment horizontal="left"/>
    </xf>
    <xf numFmtId="0" fontId="31" fillId="8" borderId="8" xfId="5" applyNumberFormat="1" applyFont="1" applyFill="1" applyBorder="1" applyAlignment="1">
      <alignment horizontal="left"/>
    </xf>
    <xf numFmtId="0" fontId="36" fillId="0" borderId="0" xfId="5" applyFill="1" applyAlignment="1">
      <alignment horizontal="right"/>
    </xf>
    <xf numFmtId="17" fontId="31" fillId="8" borderId="8" xfId="5" applyNumberFormat="1" applyFont="1" applyFill="1" applyBorder="1" applyAlignment="1">
      <alignment horizontal="left"/>
    </xf>
    <xf numFmtId="17" fontId="36" fillId="8" borderId="8" xfId="5" quotePrefix="1" applyNumberFormat="1" applyFont="1" applyFill="1" applyBorder="1" applyAlignment="1">
      <alignment horizontal="left"/>
    </xf>
    <xf numFmtId="1" fontId="36" fillId="8" borderId="8" xfId="5" quotePrefix="1" applyNumberFormat="1" applyFont="1" applyFill="1" applyBorder="1" applyAlignment="1">
      <alignment horizontal="left"/>
    </xf>
    <xf numFmtId="0" fontId="36" fillId="0" borderId="0" xfId="5" applyFill="1" applyBorder="1" applyAlignment="1">
      <alignment horizontal="right"/>
    </xf>
    <xf numFmtId="17" fontId="36" fillId="9" borderId="8" xfId="5" quotePrefix="1" applyNumberFormat="1" applyFont="1" applyFill="1" applyBorder="1" applyAlignment="1">
      <alignment horizontal="left"/>
    </xf>
    <xf numFmtId="0" fontId="36" fillId="0" borderId="0" xfId="5" applyNumberFormat="1" applyFill="1" applyBorder="1"/>
    <xf numFmtId="0" fontId="38" fillId="0" borderId="0" xfId="5" applyFont="1" applyFill="1" applyAlignment="1">
      <alignment horizontal="right"/>
    </xf>
    <xf numFmtId="39" fontId="31" fillId="0" borderId="8" xfId="6" applyNumberFormat="1" applyFont="1" applyFill="1" applyBorder="1" applyAlignment="1">
      <alignment horizontal="right"/>
    </xf>
    <xf numFmtId="39" fontId="36" fillId="0" borderId="0" xfId="5" applyNumberFormat="1" applyFill="1" applyAlignment="1">
      <alignment horizontal="right"/>
    </xf>
    <xf numFmtId="39" fontId="36" fillId="0" borderId="0" xfId="5" applyNumberFormat="1"/>
    <xf numFmtId="39" fontId="38" fillId="0" borderId="0" xfId="5" applyNumberFormat="1" applyFont="1" applyFill="1" applyBorder="1" applyAlignment="1">
      <alignment horizontal="right"/>
    </xf>
    <xf numFmtId="0" fontId="38" fillId="10" borderId="10" xfId="5" applyFont="1" applyFill="1" applyBorder="1" applyAlignment="1">
      <alignment horizontal="center" vertical="center" wrapText="1"/>
    </xf>
    <xf numFmtId="0" fontId="38" fillId="11" borderId="12" xfId="5" applyFont="1" applyFill="1" applyBorder="1" applyAlignment="1">
      <alignment horizontal="center"/>
    </xf>
    <xf numFmtId="0" fontId="38" fillId="11" borderId="13" xfId="5" applyFont="1" applyFill="1" applyBorder="1" applyAlignment="1">
      <alignment horizontal="center" wrapText="1"/>
    </xf>
    <xf numFmtId="49" fontId="38" fillId="11" borderId="13" xfId="5" applyNumberFormat="1" applyFont="1" applyFill="1" applyBorder="1" applyAlignment="1">
      <alignment horizontal="center"/>
    </xf>
    <xf numFmtId="0" fontId="38" fillId="11" borderId="13" xfId="5" applyFont="1" applyFill="1" applyBorder="1" applyAlignment="1">
      <alignment horizontal="center"/>
    </xf>
    <xf numFmtId="39" fontId="38" fillId="11" borderId="14" xfId="5" applyNumberFormat="1" applyFont="1" applyFill="1" applyBorder="1" applyAlignment="1">
      <alignment horizontal="center" wrapText="1"/>
    </xf>
    <xf numFmtId="0" fontId="36" fillId="0" borderId="0" xfId="5" applyFill="1"/>
    <xf numFmtId="0" fontId="38" fillId="10" borderId="15" xfId="5" applyFont="1" applyFill="1" applyBorder="1" applyAlignment="1">
      <alignment horizontal="center" vertical="center" wrapText="1"/>
    </xf>
    <xf numFmtId="0" fontId="38" fillId="11" borderId="6" xfId="5" applyFont="1" applyFill="1" applyBorder="1" applyAlignment="1">
      <alignment horizontal="center"/>
    </xf>
    <xf numFmtId="0" fontId="38" fillId="11" borderId="16" xfId="5" applyFont="1" applyFill="1" applyBorder="1" applyAlignment="1">
      <alignment horizontal="center"/>
    </xf>
    <xf numFmtId="0" fontId="38" fillId="11" borderId="17" xfId="5" applyFont="1" applyFill="1" applyBorder="1" applyAlignment="1">
      <alignment horizontal="center"/>
    </xf>
    <xf numFmtId="0" fontId="36" fillId="0" borderId="18" xfId="5" applyFill="1" applyBorder="1" applyAlignment="1">
      <alignment horizontal="center"/>
    </xf>
    <xf numFmtId="0" fontId="36" fillId="0" borderId="0" xfId="5" applyFill="1" applyBorder="1" applyAlignment="1">
      <alignment horizontal="left"/>
    </xf>
    <xf numFmtId="0" fontId="31" fillId="0" borderId="0" xfId="5" quotePrefix="1" applyFont="1" applyFill="1" applyBorder="1" applyAlignment="1">
      <alignment horizontal="center"/>
    </xf>
    <xf numFmtId="0" fontId="31" fillId="0" borderId="0" xfId="5" applyFont="1" applyFill="1" applyBorder="1"/>
    <xf numFmtId="0" fontId="31" fillId="0" borderId="0" xfId="5" quotePrefix="1" applyFont="1" applyFill="1" applyBorder="1" applyAlignment="1">
      <alignment horizontal="right"/>
    </xf>
    <xf numFmtId="49" fontId="31" fillId="0" borderId="0" xfId="5" applyNumberFormat="1" applyFont="1" applyFill="1" applyBorder="1"/>
    <xf numFmtId="0" fontId="31" fillId="0" borderId="0" xfId="5" applyFont="1" applyFill="1" applyBorder="1" applyAlignment="1">
      <alignment horizontal="center"/>
    </xf>
    <xf numFmtId="39" fontId="0" fillId="0" borderId="19" xfId="6" applyNumberFormat="1" applyFont="1" applyFill="1" applyBorder="1" applyAlignment="1">
      <alignment horizontal="right"/>
    </xf>
    <xf numFmtId="0" fontId="36" fillId="0" borderId="0" xfId="5" applyBorder="1"/>
    <xf numFmtId="0" fontId="39" fillId="0" borderId="20" xfId="5" applyFont="1" applyFill="1" applyBorder="1" applyAlignment="1">
      <alignment horizontal="left"/>
    </xf>
    <xf numFmtId="0" fontId="36" fillId="0" borderId="20" xfId="5" applyNumberFormat="1" applyBorder="1" applyAlignment="1">
      <alignment horizontal="center"/>
    </xf>
    <xf numFmtId="0" fontId="31" fillId="0" borderId="20" xfId="5" applyNumberFormat="1" applyFont="1" applyBorder="1" applyAlignment="1">
      <alignment horizontal="center"/>
    </xf>
    <xf numFmtId="0" fontId="31" fillId="0" borderId="20" xfId="5" quotePrefix="1" applyNumberFormat="1" applyFont="1" applyBorder="1" applyAlignment="1">
      <alignment horizontal="center"/>
    </xf>
    <xf numFmtId="39" fontId="0" fillId="0" borderId="20" xfId="6" applyNumberFormat="1" applyFont="1" applyBorder="1"/>
    <xf numFmtId="39" fontId="36" fillId="0" borderId="18" xfId="5" applyNumberFormat="1" applyBorder="1"/>
    <xf numFmtId="39" fontId="36" fillId="0" borderId="16" xfId="5" applyNumberFormat="1" applyBorder="1"/>
    <xf numFmtId="39" fontId="36" fillId="0" borderId="19" xfId="5" applyNumberFormat="1" applyBorder="1"/>
    <xf numFmtId="39" fontId="36" fillId="0" borderId="21" xfId="5" applyNumberFormat="1" applyBorder="1"/>
    <xf numFmtId="39" fontId="36" fillId="0" borderId="10" xfId="5" applyNumberFormat="1" applyBorder="1"/>
    <xf numFmtId="39" fontId="36" fillId="0" borderId="0" xfId="5" applyNumberFormat="1" applyBorder="1"/>
    <xf numFmtId="4" fontId="36" fillId="0" borderId="0" xfId="5" applyNumberFormat="1"/>
    <xf numFmtId="39" fontId="36" fillId="0" borderId="20" xfId="5" applyNumberFormat="1" applyBorder="1"/>
    <xf numFmtId="0" fontId="36" fillId="0" borderId="22" xfId="5" applyFill="1" applyBorder="1" applyAlignment="1">
      <alignment horizontal="center"/>
    </xf>
    <xf numFmtId="0" fontId="36" fillId="0" borderId="23" xfId="5" applyFill="1" applyBorder="1" applyAlignment="1">
      <alignment horizontal="center"/>
    </xf>
    <xf numFmtId="0" fontId="36" fillId="0" borderId="23" xfId="5" applyFill="1" applyBorder="1" applyAlignment="1">
      <alignment horizontal="left"/>
    </xf>
    <xf numFmtId="0" fontId="31" fillId="0" borderId="23" xfId="5" quotePrefix="1" applyFont="1" applyFill="1" applyBorder="1" applyAlignment="1">
      <alignment horizontal="center"/>
    </xf>
    <xf numFmtId="0" fontId="31" fillId="0" borderId="23" xfId="5" applyFont="1" applyFill="1" applyBorder="1"/>
    <xf numFmtId="0" fontId="31" fillId="0" borderId="23" xfId="5" quotePrefix="1" applyFont="1" applyFill="1" applyBorder="1" applyAlignment="1">
      <alignment horizontal="right"/>
    </xf>
    <xf numFmtId="49" fontId="31" fillId="0" borderId="23" xfId="5" applyNumberFormat="1" applyFont="1" applyFill="1" applyBorder="1"/>
    <xf numFmtId="0" fontId="31" fillId="0" borderId="23" xfId="5" applyFont="1" applyFill="1" applyBorder="1" applyAlignment="1">
      <alignment horizontal="center"/>
    </xf>
    <xf numFmtId="0" fontId="36" fillId="0" borderId="24" xfId="5" applyFill="1" applyBorder="1" applyAlignment="1">
      <alignment horizontal="center"/>
    </xf>
    <xf numFmtId="165" fontId="36" fillId="0" borderId="24" xfId="7" applyNumberFormat="1" applyFont="1" applyFill="1" applyBorder="1" applyAlignment="1">
      <alignment horizontal="center"/>
    </xf>
    <xf numFmtId="0" fontId="40" fillId="0" borderId="25" xfId="5" applyFont="1" applyFill="1" applyBorder="1" applyAlignment="1">
      <alignment horizontal="left"/>
    </xf>
    <xf numFmtId="0" fontId="38" fillId="0" borderId="25" xfId="5" applyNumberFormat="1" applyFont="1" applyBorder="1" applyAlignment="1">
      <alignment horizontal="center"/>
    </xf>
    <xf numFmtId="0" fontId="38" fillId="0" borderId="25" xfId="5" quotePrefix="1" applyNumberFormat="1" applyFont="1" applyBorder="1" applyAlignment="1">
      <alignment horizontal="center"/>
    </xf>
    <xf numFmtId="39" fontId="38" fillId="0" borderId="25" xfId="5" applyNumberFormat="1" applyFont="1" applyBorder="1"/>
    <xf numFmtId="39" fontId="38" fillId="0" borderId="6" xfId="5" applyNumberFormat="1" applyFont="1" applyBorder="1"/>
    <xf numFmtId="39" fontId="38" fillId="0" borderId="11" xfId="5" applyNumberFormat="1" applyFont="1" applyBorder="1"/>
    <xf numFmtId="39" fontId="38" fillId="0" borderId="7" xfId="5" applyNumberFormat="1" applyFont="1" applyBorder="1"/>
    <xf numFmtId="39" fontId="36" fillId="0" borderId="0" xfId="5" applyNumberFormat="1" applyFill="1"/>
    <xf numFmtId="39" fontId="36" fillId="0" borderId="17" xfId="5" applyNumberFormat="1" applyBorder="1"/>
    <xf numFmtId="43" fontId="36" fillId="0" borderId="24" xfId="7" applyFont="1" applyFill="1" applyBorder="1" applyAlignment="1">
      <alignment horizontal="center"/>
    </xf>
    <xf numFmtId="0" fontId="39" fillId="0" borderId="20" xfId="8" applyFont="1" applyFill="1" applyBorder="1" applyAlignment="1">
      <alignment horizontal="left"/>
    </xf>
    <xf numFmtId="0" fontId="34" fillId="0" borderId="20" xfId="8" applyNumberFormat="1" applyBorder="1" applyAlignment="1">
      <alignment horizontal="center"/>
    </xf>
    <xf numFmtId="0" fontId="36" fillId="0" borderId="6" xfId="5" applyFill="1" applyBorder="1" applyAlignment="1">
      <alignment horizontal="center"/>
    </xf>
    <xf numFmtId="0" fontId="36" fillId="0" borderId="11" xfId="5" applyFill="1" applyBorder="1" applyAlignment="1">
      <alignment horizontal="center"/>
    </xf>
    <xf numFmtId="0" fontId="36" fillId="0" borderId="11" xfId="5" applyFill="1" applyBorder="1" applyAlignment="1">
      <alignment horizontal="left"/>
    </xf>
    <xf numFmtId="0" fontId="31" fillId="0" borderId="11" xfId="5" applyFont="1" applyFill="1" applyBorder="1"/>
    <xf numFmtId="0" fontId="31" fillId="0" borderId="11" xfId="5" quotePrefix="1" applyFont="1" applyFill="1" applyBorder="1" applyAlignment="1">
      <alignment horizontal="right"/>
    </xf>
    <xf numFmtId="49" fontId="31" fillId="0" borderId="11" xfId="5" applyNumberFormat="1" applyFont="1" applyFill="1" applyBorder="1"/>
    <xf numFmtId="0" fontId="31" fillId="0" borderId="11" xfId="5" applyFont="1" applyFill="1" applyBorder="1" applyAlignment="1">
      <alignment horizontal="center"/>
    </xf>
    <xf numFmtId="165" fontId="36" fillId="0" borderId="0" xfId="7" applyNumberFormat="1" applyFont="1"/>
    <xf numFmtId="0" fontId="36" fillId="0" borderId="0" xfId="5" applyAlignment="1">
      <alignment horizontal="center"/>
    </xf>
    <xf numFmtId="165" fontId="36" fillId="0" borderId="0" xfId="1" applyNumberFormat="1" applyFont="1"/>
    <xf numFmtId="0" fontId="14" fillId="0" borderId="0" xfId="0" applyFont="1" applyAlignment="1">
      <alignment horizontal="justify" vertical="center"/>
    </xf>
    <xf numFmtId="0" fontId="41" fillId="0" borderId="0" xfId="0" applyFont="1" applyAlignment="1">
      <alignment vertical="center"/>
    </xf>
    <xf numFmtId="0" fontId="15" fillId="0" borderId="0" xfId="0" applyFont="1" applyAlignment="1">
      <alignment horizontal="justify" vertical="center"/>
    </xf>
    <xf numFmtId="0" fontId="41" fillId="0" borderId="0" xfId="0" applyFont="1" applyAlignment="1">
      <alignment horizontal="justify" vertical="center"/>
    </xf>
    <xf numFmtId="0" fontId="12" fillId="0" borderId="0" xfId="0" applyFont="1" applyAlignment="1">
      <alignment horizontal="left" vertical="center" wrapText="1" indent="3"/>
    </xf>
    <xf numFmtId="0" fontId="24" fillId="0" borderId="0" xfId="0" applyFont="1" applyAlignment="1">
      <alignment horizontal="justify" vertical="center" wrapText="1"/>
    </xf>
    <xf numFmtId="0" fontId="24" fillId="0" borderId="0" xfId="0" applyFont="1" applyAlignment="1">
      <alignment horizontal="right" vertical="center" wrapText="1" indent="1"/>
    </xf>
    <xf numFmtId="0" fontId="24" fillId="0" borderId="0" xfId="0" applyFont="1" applyAlignment="1">
      <alignment horizontal="left" vertical="center" wrapText="1" indent="2"/>
    </xf>
    <xf numFmtId="0" fontId="23" fillId="0" borderId="0" xfId="0" applyFont="1" applyAlignment="1">
      <alignment vertical="center" wrapText="1"/>
    </xf>
    <xf numFmtId="0" fontId="10" fillId="0" borderId="0" xfId="0" applyFont="1" applyAlignment="1">
      <alignment horizontal="left" vertical="center"/>
    </xf>
    <xf numFmtId="0" fontId="3" fillId="0" borderId="0" xfId="0" applyFont="1" applyAlignment="1">
      <alignment horizontal="center" vertical="center" wrapText="1"/>
    </xf>
    <xf numFmtId="0" fontId="13"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horizontal="right" vertical="center" indent="1"/>
    </xf>
    <xf numFmtId="0" fontId="2" fillId="0" borderId="0" xfId="0" applyFont="1" applyAlignment="1">
      <alignment horizontal="left" vertical="center"/>
    </xf>
    <xf numFmtId="0" fontId="19" fillId="0" borderId="0" xfId="0" applyFont="1" applyAlignment="1">
      <alignment horizontal="justify" vertical="center"/>
    </xf>
    <xf numFmtId="0" fontId="22" fillId="0" borderId="0" xfId="0" applyFont="1" applyAlignment="1">
      <alignment horizontal="right" vertical="center" indent="1"/>
    </xf>
    <xf numFmtId="0" fontId="22" fillId="0" borderId="0" xfId="0" applyFont="1" applyAlignment="1">
      <alignment horizontal="right" vertical="center" wrapText="1" indent="2"/>
    </xf>
    <xf numFmtId="0" fontId="24" fillId="0" borderId="0" xfId="0" applyFont="1" applyAlignment="1">
      <alignment horizontal="right" vertical="center" indent="1"/>
    </xf>
    <xf numFmtId="0" fontId="24" fillId="0" borderId="0" xfId="0" applyFont="1" applyAlignment="1">
      <alignment horizontal="right" vertical="center" wrapText="1" indent="2"/>
    </xf>
    <xf numFmtId="0" fontId="27" fillId="0" borderId="0" xfId="0" applyFont="1" applyAlignment="1">
      <alignment horizontal="right" vertical="center" indent="1"/>
    </xf>
    <xf numFmtId="0" fontId="27" fillId="0" borderId="0" xfId="0" applyFont="1" applyAlignment="1">
      <alignment horizontal="right" vertical="center" wrapText="1" indent="2"/>
    </xf>
    <xf numFmtId="0" fontId="10" fillId="0" borderId="0" xfId="0" applyFont="1" applyAlignment="1">
      <alignment horizontal="left" vertical="center" indent="2"/>
    </xf>
    <xf numFmtId="43" fontId="0" fillId="0" borderId="0" xfId="1" applyFont="1"/>
    <xf numFmtId="165" fontId="2" fillId="0" borderId="0" xfId="1" applyNumberFormat="1" applyFont="1" applyAlignment="1">
      <alignment horizontal="right" vertical="center" wrapText="1"/>
    </xf>
    <xf numFmtId="0" fontId="0" fillId="0" borderId="0" xfId="0"/>
    <xf numFmtId="165" fontId="3" fillId="0" borderId="0" xfId="1" applyNumberFormat="1" applyFont="1" applyAlignment="1">
      <alignment horizontal="right" vertical="center" wrapText="1"/>
    </xf>
    <xf numFmtId="165" fontId="9" fillId="0" borderId="0" xfId="1" applyNumberFormat="1" applyFont="1" applyAlignment="1">
      <alignment horizontal="right" vertical="center" wrapText="1" indent="1"/>
    </xf>
    <xf numFmtId="165" fontId="9" fillId="0" borderId="0" xfId="1" applyNumberFormat="1" applyFont="1" applyAlignment="1">
      <alignment horizontal="right" vertical="center" wrapText="1"/>
    </xf>
    <xf numFmtId="165" fontId="0" fillId="0" borderId="0" xfId="1" applyNumberFormat="1" applyFont="1"/>
    <xf numFmtId="43" fontId="0" fillId="0" borderId="0" xfId="0" applyNumberFormat="1"/>
    <xf numFmtId="0" fontId="28" fillId="4" borderId="1" xfId="0" applyFont="1" applyFill="1" applyBorder="1" applyAlignment="1">
      <alignment horizontal="left" vertical="top" wrapText="1"/>
    </xf>
    <xf numFmtId="0" fontId="28" fillId="4" borderId="1" xfId="0" applyFont="1" applyFill="1" applyBorder="1" applyAlignment="1">
      <alignment horizontal="left" vertical="top"/>
    </xf>
    <xf numFmtId="1" fontId="28" fillId="5" borderId="3" xfId="0" applyNumberFormat="1" applyFont="1" applyFill="1" applyBorder="1" applyAlignment="1">
      <alignment horizontal="right" vertical="top" wrapText="1"/>
    </xf>
    <xf numFmtId="3" fontId="28" fillId="5" borderId="3" xfId="0" applyNumberFormat="1" applyFont="1" applyFill="1" applyBorder="1" applyAlignment="1">
      <alignment horizontal="right" vertical="top" wrapText="1"/>
    </xf>
    <xf numFmtId="0" fontId="28" fillId="5" borderId="3" xfId="0" applyFont="1" applyFill="1" applyBorder="1" applyAlignment="1">
      <alignment horizontal="left" vertical="top" wrapText="1"/>
    </xf>
    <xf numFmtId="0" fontId="0" fillId="5" borderId="3" xfId="0" applyFill="1" applyBorder="1" applyAlignment="1">
      <alignment horizontal="left" vertical="top" wrapText="1"/>
    </xf>
    <xf numFmtId="166" fontId="28" fillId="5" borderId="3" xfId="0" applyNumberFormat="1" applyFont="1" applyFill="1" applyBorder="1" applyAlignment="1">
      <alignment horizontal="right" vertical="top" wrapText="1"/>
    </xf>
    <xf numFmtId="167" fontId="28" fillId="5" borderId="3" xfId="0" applyNumberFormat="1" applyFont="1" applyFill="1" applyBorder="1" applyAlignment="1">
      <alignment horizontal="right" vertical="top" wrapText="1"/>
    </xf>
    <xf numFmtId="4" fontId="28" fillId="5" borderId="3" xfId="0" applyNumberFormat="1" applyFont="1" applyFill="1" applyBorder="1" applyAlignment="1">
      <alignment horizontal="right" vertical="top" wrapText="1"/>
    </xf>
    <xf numFmtId="168" fontId="28" fillId="5" borderId="3" xfId="0" applyNumberFormat="1" applyFont="1" applyFill="1" applyBorder="1" applyAlignment="1">
      <alignment horizontal="left" vertical="top" wrapText="1"/>
    </xf>
    <xf numFmtId="169" fontId="28" fillId="5" borderId="3" xfId="0" applyNumberFormat="1" applyFont="1" applyFill="1" applyBorder="1" applyAlignment="1">
      <alignment horizontal="left" vertical="top" wrapText="1"/>
    </xf>
    <xf numFmtId="1" fontId="28" fillId="6" borderId="5" xfId="0" applyNumberFormat="1" applyFont="1" applyFill="1" applyBorder="1" applyAlignment="1">
      <alignment horizontal="right" vertical="top"/>
    </xf>
    <xf numFmtId="3" fontId="28" fillId="6" borderId="5" xfId="0" applyNumberFormat="1" applyFont="1" applyFill="1" applyBorder="1" applyAlignment="1">
      <alignment horizontal="right" vertical="top"/>
    </xf>
    <xf numFmtId="0" fontId="28" fillId="6" borderId="5" xfId="0" applyFont="1" applyFill="1" applyBorder="1" applyAlignment="1">
      <alignment horizontal="left" vertical="top"/>
    </xf>
    <xf numFmtId="0" fontId="0" fillId="6" borderId="5" xfId="0" applyFill="1" applyBorder="1" applyAlignment="1">
      <alignment horizontal="left" vertical="top"/>
    </xf>
    <xf numFmtId="166" fontId="28" fillId="6" borderId="5" xfId="0" applyNumberFormat="1" applyFont="1" applyFill="1" applyBorder="1" applyAlignment="1">
      <alignment horizontal="right" vertical="top"/>
    </xf>
    <xf numFmtId="167" fontId="28" fillId="6" borderId="5" xfId="0" applyNumberFormat="1" applyFont="1" applyFill="1" applyBorder="1" applyAlignment="1">
      <alignment horizontal="right" vertical="top"/>
    </xf>
    <xf numFmtId="4" fontId="28" fillId="6" borderId="5" xfId="0" applyNumberFormat="1" applyFont="1" applyFill="1" applyBorder="1" applyAlignment="1">
      <alignment horizontal="right" vertical="top"/>
    </xf>
    <xf numFmtId="168" fontId="28" fillId="6" borderId="5" xfId="0" applyNumberFormat="1" applyFont="1" applyFill="1" applyBorder="1" applyAlignment="1">
      <alignment horizontal="left" vertical="top"/>
    </xf>
    <xf numFmtId="169" fontId="28" fillId="6" borderId="5" xfId="0" applyNumberFormat="1" applyFont="1" applyFill="1" applyBorder="1" applyAlignment="1">
      <alignment horizontal="left" vertical="top"/>
    </xf>
    <xf numFmtId="0" fontId="28" fillId="7" borderId="3" xfId="0" applyFont="1" applyFill="1" applyBorder="1" applyAlignment="1">
      <alignment horizontal="left" vertical="top" wrapText="1"/>
    </xf>
    <xf numFmtId="0" fontId="28" fillId="7" borderId="5" xfId="0" applyFont="1" applyFill="1" applyBorder="1" applyAlignment="1">
      <alignment horizontal="left" vertical="top"/>
    </xf>
    <xf numFmtId="0" fontId="28" fillId="0" borderId="1" xfId="0" applyFont="1" applyFill="1" applyBorder="1" applyAlignment="1">
      <alignment horizontal="left" vertical="top" wrapText="1"/>
    </xf>
    <xf numFmtId="0" fontId="28" fillId="0" borderId="5" xfId="0" applyFont="1" applyFill="1" applyBorder="1" applyAlignment="1">
      <alignment horizontal="left" vertical="top"/>
    </xf>
    <xf numFmtId="0" fontId="28" fillId="0" borderId="3" xfId="0" applyFont="1" applyFill="1" applyBorder="1" applyAlignment="1">
      <alignment horizontal="left" vertical="top" wrapText="1"/>
    </xf>
    <xf numFmtId="0" fontId="0" fillId="0" borderId="0" xfId="0" applyFill="1"/>
    <xf numFmtId="0" fontId="3" fillId="0" borderId="0" xfId="0" applyFont="1" applyAlignment="1">
      <alignment horizontal="right" vertical="center" wrapText="1"/>
    </xf>
    <xf numFmtId="0" fontId="3" fillId="0" borderId="0" xfId="0" applyFont="1" applyAlignment="1">
      <alignment vertical="center" wrapText="1"/>
    </xf>
    <xf numFmtId="0" fontId="8" fillId="0" borderId="0" xfId="0" applyFont="1" applyAlignment="1">
      <alignment horizontal="right" vertical="center" wrapText="1"/>
    </xf>
    <xf numFmtId="0" fontId="10" fillId="0" borderId="0" xfId="0" applyFont="1" applyAlignment="1">
      <alignment horizontal="right" vertical="center" wrapText="1"/>
    </xf>
    <xf numFmtId="0" fontId="8" fillId="0" borderId="0" xfId="0" applyFont="1" applyAlignment="1">
      <alignment vertical="center" wrapText="1"/>
    </xf>
    <xf numFmtId="0" fontId="2" fillId="0" borderId="0" xfId="0" applyFont="1" applyAlignment="1">
      <alignment horizontal="right" vertical="center" wrapText="1"/>
    </xf>
    <xf numFmtId="165" fontId="8" fillId="0" borderId="0" xfId="1" applyNumberFormat="1" applyFont="1" applyAlignment="1">
      <alignment horizontal="right" vertical="center" wrapText="1"/>
    </xf>
    <xf numFmtId="3" fontId="8" fillId="0" borderId="0" xfId="0" applyNumberFormat="1" applyFont="1" applyAlignment="1">
      <alignment horizontal="right" vertical="center" wrapText="1"/>
    </xf>
    <xf numFmtId="165" fontId="24" fillId="0" borderId="0" xfId="1" applyNumberFormat="1" applyFont="1" applyAlignment="1">
      <alignment horizontal="right" vertical="center" wrapText="1"/>
    </xf>
    <xf numFmtId="3" fontId="24" fillId="0" borderId="0" xfId="0" applyNumberFormat="1" applyFont="1" applyAlignment="1">
      <alignment horizontal="right" vertical="center" wrapText="1"/>
    </xf>
    <xf numFmtId="0" fontId="24" fillId="0" borderId="0" xfId="0" applyFont="1" applyAlignment="1">
      <alignment horizontal="right" vertical="center" wrapText="1"/>
    </xf>
    <xf numFmtId="165" fontId="10" fillId="0" borderId="0" xfId="1" applyNumberFormat="1" applyFont="1" applyAlignment="1">
      <alignment horizontal="right" vertical="center" wrapText="1"/>
    </xf>
    <xf numFmtId="3" fontId="10" fillId="0" borderId="0" xfId="0" applyNumberFormat="1" applyFont="1" applyAlignment="1">
      <alignment horizontal="right" vertical="center" wrapText="1"/>
    </xf>
    <xf numFmtId="0" fontId="11" fillId="0" borderId="0" xfId="0" applyFont="1" applyAlignment="1">
      <alignment horizontal="right" vertical="center" wrapText="1"/>
    </xf>
    <xf numFmtId="0" fontId="12" fillId="0" borderId="0" xfId="0" applyFont="1" applyAlignment="1">
      <alignment vertical="center"/>
    </xf>
    <xf numFmtId="0" fontId="12" fillId="0" borderId="0" xfId="0" applyFont="1" applyAlignment="1">
      <alignment vertical="center" wrapText="1"/>
    </xf>
    <xf numFmtId="0" fontId="8" fillId="0" borderId="0" xfId="0" applyFont="1" applyAlignment="1">
      <alignment horizontal="justify" vertical="center" wrapText="1"/>
    </xf>
    <xf numFmtId="0" fontId="12" fillId="0" borderId="0" xfId="0" applyFont="1" applyAlignment="1">
      <alignment horizontal="right" vertical="center"/>
    </xf>
    <xf numFmtId="0" fontId="2" fillId="0" borderId="0" xfId="0" applyFont="1" applyAlignment="1">
      <alignment horizontal="right" vertical="center"/>
    </xf>
    <xf numFmtId="0" fontId="8" fillId="0" borderId="0" xfId="0" applyFont="1" applyAlignment="1">
      <alignment horizontal="right" vertical="center" wrapText="1" indent="1"/>
    </xf>
    <xf numFmtId="0" fontId="3" fillId="0" borderId="0" xfId="0" applyFont="1" applyAlignment="1">
      <alignment horizontal="right" vertical="center" wrapText="1" indent="1"/>
    </xf>
    <xf numFmtId="0" fontId="43" fillId="4" borderId="1" xfId="0" applyFont="1" applyFill="1" applyBorder="1" applyAlignment="1">
      <alignment horizontal="left" vertical="top" wrapText="1"/>
    </xf>
    <xf numFmtId="0" fontId="43" fillId="4" borderId="1" xfId="0" applyFont="1" applyFill="1" applyBorder="1" applyAlignment="1">
      <alignment horizontal="left" vertical="top"/>
    </xf>
    <xf numFmtId="1" fontId="43" fillId="6" borderId="5" xfId="0" applyNumberFormat="1" applyFont="1" applyFill="1" applyBorder="1" applyAlignment="1">
      <alignment horizontal="right" vertical="top"/>
    </xf>
    <xf numFmtId="3" fontId="43" fillId="6" borderId="5" xfId="0" applyNumberFormat="1" applyFont="1" applyFill="1" applyBorder="1" applyAlignment="1">
      <alignment horizontal="right" vertical="top"/>
    </xf>
    <xf numFmtId="0" fontId="43" fillId="6" borderId="5" xfId="0" applyFont="1" applyFill="1" applyBorder="1" applyAlignment="1">
      <alignment horizontal="left" vertical="top"/>
    </xf>
    <xf numFmtId="166" fontId="43" fillId="6" borderId="5" xfId="0" applyNumberFormat="1" applyFont="1" applyFill="1" applyBorder="1" applyAlignment="1">
      <alignment horizontal="right" vertical="top"/>
    </xf>
    <xf numFmtId="167" fontId="43" fillId="6" borderId="5" xfId="0" applyNumberFormat="1" applyFont="1" applyFill="1" applyBorder="1" applyAlignment="1">
      <alignment horizontal="right" vertical="top"/>
    </xf>
    <xf numFmtId="4" fontId="43" fillId="6" borderId="5" xfId="0" applyNumberFormat="1" applyFont="1" applyFill="1" applyBorder="1" applyAlignment="1">
      <alignment horizontal="right" vertical="top"/>
    </xf>
    <xf numFmtId="168" fontId="43" fillId="6" borderId="5" xfId="0" applyNumberFormat="1" applyFont="1" applyFill="1" applyBorder="1" applyAlignment="1">
      <alignment horizontal="left" vertical="top"/>
    </xf>
    <xf numFmtId="169" fontId="43" fillId="6" borderId="5" xfId="0" applyNumberFormat="1" applyFont="1" applyFill="1" applyBorder="1" applyAlignment="1">
      <alignment horizontal="left" vertical="top"/>
    </xf>
    <xf numFmtId="1" fontId="43" fillId="5" borderId="3" xfId="0" applyNumberFormat="1" applyFont="1" applyFill="1" applyBorder="1" applyAlignment="1">
      <alignment horizontal="right" vertical="top" wrapText="1"/>
    </xf>
    <xf numFmtId="3" fontId="43" fillId="5" borderId="3" xfId="0" applyNumberFormat="1" applyFont="1" applyFill="1" applyBorder="1" applyAlignment="1">
      <alignment horizontal="right" vertical="top" wrapText="1"/>
    </xf>
    <xf numFmtId="0" fontId="43" fillId="5" borderId="3" xfId="0" applyFont="1" applyFill="1" applyBorder="1" applyAlignment="1">
      <alignment horizontal="left" vertical="top" wrapText="1"/>
    </xf>
    <xf numFmtId="166" fontId="43" fillId="5" borderId="3" xfId="0" applyNumberFormat="1" applyFont="1" applyFill="1" applyBorder="1" applyAlignment="1">
      <alignment horizontal="right" vertical="top" wrapText="1"/>
    </xf>
    <xf numFmtId="167" fontId="43" fillId="5" borderId="3" xfId="0" applyNumberFormat="1" applyFont="1" applyFill="1" applyBorder="1" applyAlignment="1">
      <alignment horizontal="right" vertical="top" wrapText="1"/>
    </xf>
    <xf numFmtId="4" fontId="43" fillId="5" borderId="3" xfId="0" applyNumberFormat="1" applyFont="1" applyFill="1" applyBorder="1" applyAlignment="1">
      <alignment horizontal="right" vertical="top" wrapText="1"/>
    </xf>
    <xf numFmtId="168" fontId="43" fillId="5" borderId="3" xfId="0" applyNumberFormat="1" applyFont="1" applyFill="1" applyBorder="1" applyAlignment="1">
      <alignment horizontal="left" vertical="top" wrapText="1"/>
    </xf>
    <xf numFmtId="169" fontId="43" fillId="5" borderId="3" xfId="0" applyNumberFormat="1" applyFont="1" applyFill="1" applyBorder="1" applyAlignment="1">
      <alignment horizontal="left" vertical="top" wrapText="1"/>
    </xf>
    <xf numFmtId="166" fontId="0" fillId="0" borderId="0" xfId="0" applyNumberFormat="1"/>
    <xf numFmtId="43" fontId="3" fillId="0" borderId="0" xfId="1" applyFont="1" applyAlignment="1">
      <alignment horizontal="right" vertical="center" wrapText="1"/>
    </xf>
    <xf numFmtId="43" fontId="10" fillId="0" borderId="0" xfId="1" applyFont="1" applyAlignment="1">
      <alignment horizontal="right" vertical="center" wrapText="1"/>
    </xf>
    <xf numFmtId="165" fontId="33" fillId="0" borderId="0" xfId="1" applyNumberFormat="1" applyFont="1" applyFill="1" applyBorder="1" applyAlignment="1"/>
    <xf numFmtId="165" fontId="33" fillId="0" borderId="0" xfId="1" quotePrefix="1" applyNumberFormat="1" applyFont="1" applyFill="1" applyBorder="1"/>
    <xf numFmtId="165" fontId="33" fillId="0" borderId="0" xfId="1" quotePrefix="1" applyNumberFormat="1" applyFont="1" applyFill="1" applyBorder="1" applyAlignment="1"/>
    <xf numFmtId="0" fontId="33" fillId="0" borderId="0" xfId="0" quotePrefix="1" applyFont="1" applyFill="1" applyBorder="1" applyAlignment="1"/>
    <xf numFmtId="0" fontId="43" fillId="4" borderId="2" xfId="0" applyFont="1" applyFill="1" applyBorder="1" applyAlignment="1">
      <alignment horizontal="left" vertical="top" wrapText="1"/>
    </xf>
    <xf numFmtId="0" fontId="0" fillId="5" borderId="4" xfId="0" applyFill="1" applyBorder="1" applyAlignment="1">
      <alignment horizontal="left" vertical="top" wrapText="1"/>
    </xf>
    <xf numFmtId="0" fontId="33" fillId="0" borderId="0" xfId="0" applyNumberFormat="1" applyFont="1" applyFill="1" applyBorder="1" applyAlignment="1" applyProtection="1">
      <protection locked="0"/>
    </xf>
    <xf numFmtId="165" fontId="31" fillId="0" borderId="0" xfId="11" quotePrefix="1" applyNumberFormat="1" applyFont="1" applyFill="1" applyBorder="1" applyProtection="1">
      <protection locked="0"/>
    </xf>
    <xf numFmtId="0" fontId="33" fillId="0" borderId="0" xfId="0" quotePrefix="1" applyNumberFormat="1" applyFont="1" applyFill="1" applyBorder="1" applyAlignment="1" applyProtection="1">
      <protection locked="0"/>
    </xf>
    <xf numFmtId="165" fontId="31" fillId="0" borderId="0" xfId="11" quotePrefix="1" applyNumberFormat="1" applyFont="1" applyFill="1" applyBorder="1" applyAlignment="1" applyProtection="1">
      <alignment wrapText="1"/>
      <protection locked="0"/>
    </xf>
    <xf numFmtId="170" fontId="0" fillId="0" borderId="0" xfId="11" quotePrefix="1" applyNumberFormat="1" applyFont="1"/>
    <xf numFmtId="170" fontId="0" fillId="0" borderId="0" xfId="11" applyNumberFormat="1" applyFont="1"/>
    <xf numFmtId="165" fontId="0" fillId="0" borderId="0" xfId="0" applyNumberFormat="1"/>
    <xf numFmtId="165" fontId="0" fillId="0" borderId="0" xfId="1" applyNumberFormat="1" applyFont="1" applyAlignment="1"/>
    <xf numFmtId="0" fontId="5" fillId="0" borderId="0" xfId="0" applyFont="1" applyAlignment="1">
      <alignment horizontal="left" vertical="center"/>
    </xf>
    <xf numFmtId="0" fontId="3" fillId="0" borderId="9" xfId="0" applyFont="1" applyBorder="1" applyAlignment="1">
      <alignment vertical="center" wrapText="1"/>
    </xf>
    <xf numFmtId="165" fontId="2" fillId="0" borderId="9" xfId="1" applyNumberFormat="1" applyFont="1" applyBorder="1" applyAlignment="1">
      <alignment horizontal="right" vertical="center" wrapText="1"/>
    </xf>
    <xf numFmtId="165" fontId="2" fillId="0" borderId="0" xfId="1" applyNumberFormat="1" applyFont="1" applyAlignment="1">
      <alignment horizontal="right" vertical="center" wrapText="1" indent="1"/>
    </xf>
    <xf numFmtId="165" fontId="3" fillId="0" borderId="0" xfId="1" applyNumberFormat="1" applyFont="1" applyAlignment="1">
      <alignment horizontal="right" vertical="center" wrapText="1" indent="1"/>
    </xf>
    <xf numFmtId="0" fontId="4" fillId="0" borderId="0" xfId="0" applyFont="1" applyAlignment="1">
      <alignment horizontal="left" vertical="center"/>
    </xf>
    <xf numFmtId="165" fontId="2" fillId="0" borderId="26" xfId="1" applyNumberFormat="1" applyFont="1" applyBorder="1" applyAlignment="1">
      <alignment horizontal="right" vertical="center" wrapText="1"/>
    </xf>
    <xf numFmtId="166" fontId="28" fillId="0" borderId="3" xfId="0" applyNumberFormat="1" applyFont="1" applyFill="1" applyBorder="1" applyAlignment="1">
      <alignment horizontal="right" vertical="top" wrapText="1"/>
    </xf>
    <xf numFmtId="166" fontId="28" fillId="0" borderId="5" xfId="0" applyNumberFormat="1" applyFont="1" applyFill="1" applyBorder="1" applyAlignment="1">
      <alignment horizontal="right" vertical="top"/>
    </xf>
    <xf numFmtId="166" fontId="43" fillId="0" borderId="5" xfId="0" applyNumberFormat="1" applyFont="1" applyFill="1" applyBorder="1" applyAlignment="1">
      <alignment horizontal="right" vertical="top"/>
    </xf>
    <xf numFmtId="166" fontId="43" fillId="0" borderId="3" xfId="0" applyNumberFormat="1" applyFont="1" applyFill="1" applyBorder="1" applyAlignment="1">
      <alignment horizontal="right" vertical="top" wrapText="1"/>
    </xf>
    <xf numFmtId="165" fontId="3" fillId="0" borderId="0" xfId="1" applyNumberFormat="1" applyFont="1" applyAlignment="1">
      <alignment vertical="center"/>
    </xf>
    <xf numFmtId="4" fontId="0" fillId="0" borderId="0" xfId="0" applyNumberFormat="1"/>
    <xf numFmtId="3" fontId="10" fillId="0" borderId="0" xfId="0" applyNumberFormat="1" applyFont="1" applyAlignment="1">
      <alignment horizontal="right" vertical="center"/>
    </xf>
    <xf numFmtId="165" fontId="10" fillId="0" borderId="0" xfId="1" applyNumberFormat="1" applyFont="1" applyAlignment="1">
      <alignment horizontal="right" vertical="center"/>
    </xf>
    <xf numFmtId="165" fontId="10" fillId="0" borderId="0" xfId="0" applyNumberFormat="1" applyFont="1" applyAlignment="1">
      <alignment horizontal="right" vertical="center"/>
    </xf>
    <xf numFmtId="3" fontId="24" fillId="0" borderId="0" xfId="0" applyNumberFormat="1" applyFont="1" applyAlignment="1">
      <alignment horizontal="right" vertical="center"/>
    </xf>
    <xf numFmtId="165" fontId="24" fillId="0" borderId="0" xfId="1" applyNumberFormat="1" applyFont="1" applyAlignment="1">
      <alignment vertical="center"/>
    </xf>
    <xf numFmtId="165" fontId="24" fillId="0" borderId="0" xfId="1" applyNumberFormat="1" applyFont="1" applyAlignment="1">
      <alignment vertical="center" wrapText="1"/>
    </xf>
    <xf numFmtId="165" fontId="24" fillId="0" borderId="0" xfId="1" applyNumberFormat="1" applyFont="1" applyAlignment="1">
      <alignment horizontal="right" vertical="center"/>
    </xf>
    <xf numFmtId="3" fontId="10" fillId="0" borderId="0" xfId="0" applyNumberFormat="1" applyFont="1" applyAlignment="1">
      <alignment vertical="center"/>
    </xf>
    <xf numFmtId="165" fontId="10" fillId="0" borderId="0" xfId="0" applyNumberFormat="1" applyFont="1" applyAlignment="1">
      <alignment vertical="center"/>
    </xf>
    <xf numFmtId="3" fontId="11" fillId="0" borderId="26" xfId="0" applyNumberFormat="1" applyFont="1" applyBorder="1" applyAlignment="1">
      <alignment horizontal="right" vertical="center" wrapText="1"/>
    </xf>
    <xf numFmtId="3" fontId="23" fillId="0" borderId="26" xfId="0" applyNumberFormat="1" applyFont="1" applyBorder="1" applyAlignment="1">
      <alignment horizontal="right" vertical="center" wrapText="1"/>
    </xf>
    <xf numFmtId="165" fontId="11" fillId="0" borderId="26" xfId="1" applyNumberFormat="1" applyFont="1" applyBorder="1" applyAlignment="1">
      <alignment horizontal="right" vertical="center" wrapText="1"/>
    </xf>
    <xf numFmtId="165" fontId="3" fillId="0" borderId="26" xfId="1" applyNumberFormat="1" applyFont="1" applyBorder="1" applyAlignment="1">
      <alignment horizontal="right" vertical="center" wrapText="1"/>
    </xf>
    <xf numFmtId="165" fontId="6" fillId="0" borderId="26" xfId="1" applyNumberFormat="1" applyFont="1" applyBorder="1" applyAlignment="1">
      <alignment horizontal="right" vertical="center" wrapText="1" indent="1"/>
    </xf>
    <xf numFmtId="43" fontId="11" fillId="0" borderId="26" xfId="1" applyFont="1" applyBorder="1" applyAlignment="1">
      <alignment horizontal="right" vertical="center" wrapText="1"/>
    </xf>
    <xf numFmtId="0" fontId="2" fillId="0" borderId="26" xfId="0" applyFont="1" applyBorder="1" applyAlignment="1">
      <alignment vertical="center" wrapText="1"/>
    </xf>
    <xf numFmtId="0" fontId="12" fillId="0" borderId="9" xfId="0" applyFont="1" applyBorder="1" applyAlignment="1">
      <alignment horizontal="right" vertical="center" wrapText="1"/>
    </xf>
    <xf numFmtId="3" fontId="11" fillId="0" borderId="26" xfId="0" applyNumberFormat="1" applyFont="1" applyBorder="1" applyAlignment="1">
      <alignment horizontal="right" vertical="center"/>
    </xf>
    <xf numFmtId="165" fontId="11" fillId="0" borderId="26" xfId="1" applyNumberFormat="1" applyFont="1" applyBorder="1" applyAlignment="1">
      <alignment horizontal="right" vertical="center"/>
    </xf>
    <xf numFmtId="0" fontId="8" fillId="0" borderId="0" xfId="0" applyFont="1" applyBorder="1" applyAlignment="1">
      <alignment horizontal="right" vertical="center" wrapText="1"/>
    </xf>
    <xf numFmtId="0" fontId="8" fillId="0" borderId="9" xfId="0" applyFont="1" applyBorder="1" applyAlignment="1">
      <alignment horizontal="right" vertical="center" wrapText="1"/>
    </xf>
    <xf numFmtId="3" fontId="26" fillId="0" borderId="26" xfId="0" applyNumberFormat="1" applyFont="1" applyBorder="1" applyAlignment="1">
      <alignment horizontal="right" vertical="center" wrapText="1"/>
    </xf>
    <xf numFmtId="0" fontId="3" fillId="0" borderId="26" xfId="0" applyFont="1" applyBorder="1" applyAlignment="1">
      <alignment horizontal="right" vertical="center" wrapText="1"/>
    </xf>
    <xf numFmtId="3" fontId="2" fillId="0" borderId="26" xfId="0" applyNumberFormat="1" applyFont="1" applyBorder="1" applyAlignment="1">
      <alignment horizontal="right" vertical="center" wrapText="1"/>
    </xf>
    <xf numFmtId="165" fontId="23" fillId="0" borderId="26" xfId="1" applyNumberFormat="1" applyFont="1" applyBorder="1" applyAlignment="1">
      <alignment vertical="center"/>
    </xf>
    <xf numFmtId="165" fontId="23" fillId="0" borderId="26" xfId="1" applyNumberFormat="1" applyFont="1" applyBorder="1" applyAlignment="1">
      <alignment horizontal="right" vertical="center"/>
    </xf>
    <xf numFmtId="3" fontId="11" fillId="0" borderId="26" xfId="0" applyNumberFormat="1" applyFont="1" applyBorder="1" applyAlignment="1">
      <alignment vertical="center"/>
    </xf>
    <xf numFmtId="0" fontId="44" fillId="2" borderId="0" xfId="2" applyFont="1" applyFill="1" applyAlignment="1">
      <alignment vertical="center"/>
    </xf>
    <xf numFmtId="0" fontId="46" fillId="0" borderId="0" xfId="0" applyFont="1"/>
    <xf numFmtId="0" fontId="51" fillId="0" borderId="0" xfId="0" applyFont="1" applyAlignment="1">
      <alignment horizontal="justify" vertical="center"/>
    </xf>
    <xf numFmtId="43" fontId="46" fillId="0" borderId="0" xfId="0" applyNumberFormat="1" applyFont="1"/>
    <xf numFmtId="0" fontId="25" fillId="0" borderId="0" xfId="0" applyFont="1" applyAlignment="1">
      <alignment horizontal="left" vertical="center" wrapText="1" indent="2"/>
    </xf>
    <xf numFmtId="43" fontId="46" fillId="0" borderId="0" xfId="1" applyFont="1"/>
    <xf numFmtId="165" fontId="46" fillId="0" borderId="0" xfId="1" applyNumberFormat="1" applyFont="1"/>
    <xf numFmtId="0" fontId="46" fillId="0" borderId="0" xfId="0" applyFont="1" applyAlignment="1">
      <alignment wrapText="1"/>
    </xf>
    <xf numFmtId="0" fontId="46" fillId="0" borderId="0" xfId="0" applyFont="1" applyAlignment="1">
      <alignment horizontal="right" wrapText="1"/>
    </xf>
    <xf numFmtId="165" fontId="46" fillId="0" borderId="0" xfId="0" applyNumberFormat="1" applyFont="1"/>
    <xf numFmtId="165" fontId="46" fillId="0" borderId="0" xfId="1" applyNumberFormat="1" applyFont="1" applyAlignment="1">
      <alignment horizontal="right"/>
    </xf>
    <xf numFmtId="164" fontId="46" fillId="0" borderId="0" xfId="0" applyNumberFormat="1" applyFont="1"/>
    <xf numFmtId="3" fontId="46" fillId="0" borderId="0" xfId="0" applyNumberFormat="1" applyFont="1"/>
    <xf numFmtId="0" fontId="3" fillId="0" borderId="0" xfId="0" applyFont="1"/>
    <xf numFmtId="9" fontId="46" fillId="0" borderId="0" xfId="12" applyFont="1"/>
    <xf numFmtId="0" fontId="12" fillId="0" borderId="0" xfId="0" applyFont="1" applyAlignment="1">
      <alignment horizontal="center" vertical="center"/>
    </xf>
    <xf numFmtId="0" fontId="3" fillId="0" borderId="0" xfId="0" applyFont="1" applyAlignment="1">
      <alignment vertical="center" wrapText="1"/>
    </xf>
    <xf numFmtId="0" fontId="8" fillId="0" borderId="0" xfId="0" applyFont="1" applyBorder="1" applyAlignment="1">
      <alignment horizontal="right" vertical="center" wrapText="1"/>
    </xf>
    <xf numFmtId="0" fontId="8" fillId="0" borderId="9" xfId="0" applyFont="1" applyBorder="1" applyAlignment="1">
      <alignment horizontal="right" vertical="center" wrapText="1"/>
    </xf>
    <xf numFmtId="0" fontId="12" fillId="0" borderId="0" xfId="0" applyFont="1" applyAlignment="1">
      <alignment vertical="center" wrapText="1"/>
    </xf>
    <xf numFmtId="0" fontId="8" fillId="0" borderId="0" xfId="0" applyFont="1" applyAlignment="1">
      <alignment horizontal="justify" vertical="center" wrapText="1"/>
    </xf>
    <xf numFmtId="165" fontId="10" fillId="0" borderId="0" xfId="1" applyNumberFormat="1" applyFont="1" applyAlignment="1">
      <alignment horizontal="right" vertical="center" wrapText="1"/>
    </xf>
    <xf numFmtId="3" fontId="10" fillId="0" borderId="0" xfId="0" applyNumberFormat="1" applyFont="1" applyAlignment="1">
      <alignment horizontal="right" vertical="center" wrapText="1"/>
    </xf>
    <xf numFmtId="0" fontId="10" fillId="0" borderId="0" xfId="0" applyFont="1" applyAlignment="1">
      <alignment horizontal="right" vertical="center" wrapText="1"/>
    </xf>
    <xf numFmtId="0" fontId="8" fillId="0" borderId="0" xfId="0" applyFont="1" applyAlignment="1">
      <alignment horizontal="right" vertical="center" wrapText="1"/>
    </xf>
    <xf numFmtId="0" fontId="12" fillId="0" borderId="0" xfId="0" applyFont="1" applyAlignment="1">
      <alignment vertical="center"/>
    </xf>
    <xf numFmtId="0" fontId="8" fillId="0" borderId="0" xfId="0" applyFont="1" applyAlignment="1">
      <alignment vertical="center" wrapText="1"/>
    </xf>
    <xf numFmtId="0" fontId="8" fillId="0" borderId="0" xfId="0" applyFont="1" applyAlignment="1">
      <alignment horizontal="center" vertical="center" wrapText="1"/>
    </xf>
    <xf numFmtId="0" fontId="8" fillId="0" borderId="0" xfId="0" applyFont="1" applyAlignment="1">
      <alignment wrapText="1"/>
    </xf>
    <xf numFmtId="0" fontId="12" fillId="0" borderId="9" xfId="0" applyFont="1" applyBorder="1" applyAlignment="1">
      <alignment horizontal="center" vertical="center" wrapText="1"/>
    </xf>
    <xf numFmtId="0" fontId="44" fillId="2" borderId="0" xfId="2" applyFont="1" applyFill="1" applyAlignment="1">
      <alignment horizontal="center" vertical="center" wrapText="1"/>
    </xf>
    <xf numFmtId="0" fontId="45" fillId="2" borderId="0" xfId="2" applyFont="1" applyFill="1" applyAlignment="1">
      <alignment horizontal="center" vertical="center"/>
    </xf>
    <xf numFmtId="0" fontId="48" fillId="0" borderId="0" xfId="0" applyFont="1" applyAlignment="1">
      <alignment horizontal="center"/>
    </xf>
    <xf numFmtId="0" fontId="42" fillId="0" borderId="0" xfId="0" applyFont="1" applyAlignment="1">
      <alignment vertical="center" wrapText="1"/>
    </xf>
    <xf numFmtId="165" fontId="8" fillId="0" borderId="0" xfId="1" applyNumberFormat="1" applyFont="1" applyAlignment="1">
      <alignment horizontal="right" vertical="center" wrapText="1"/>
    </xf>
    <xf numFmtId="3" fontId="8" fillId="0" borderId="0" xfId="0" applyNumberFormat="1" applyFont="1" applyAlignment="1">
      <alignment horizontal="right" vertical="center" wrapText="1"/>
    </xf>
    <xf numFmtId="172" fontId="8" fillId="0" borderId="0" xfId="1" applyNumberFormat="1" applyFont="1" applyAlignment="1">
      <alignment horizontal="right" vertical="center" wrapText="1"/>
    </xf>
    <xf numFmtId="165" fontId="24" fillId="0" borderId="0" xfId="1" applyNumberFormat="1" applyFont="1" applyAlignment="1">
      <alignment horizontal="right" vertical="center" wrapText="1"/>
    </xf>
    <xf numFmtId="3" fontId="24" fillId="0" borderId="0" xfId="0" applyNumberFormat="1" applyFont="1" applyAlignment="1">
      <alignment horizontal="right" vertical="center" wrapText="1"/>
    </xf>
    <xf numFmtId="0" fontId="24" fillId="0" borderId="0" xfId="0" applyFont="1" applyAlignment="1">
      <alignment horizontal="right" vertical="center" wrapText="1"/>
    </xf>
    <xf numFmtId="0" fontId="21" fillId="0" borderId="0" xfId="0" applyFont="1" applyAlignment="1">
      <alignment horizontal="right" vertical="center" wrapText="1"/>
    </xf>
    <xf numFmtId="0" fontId="8" fillId="0" borderId="0" xfId="0" applyFont="1" applyBorder="1" applyAlignment="1">
      <alignment horizontal="center" vertical="center" wrapText="1"/>
    </xf>
    <xf numFmtId="165" fontId="31" fillId="0" borderId="0" xfId="10" quotePrefix="1" applyNumberFormat="1" applyFont="1" applyFill="1" applyBorder="1" applyAlignment="1" applyProtection="1">
      <alignment horizontal="center"/>
      <protection locked="0"/>
    </xf>
    <xf numFmtId="0" fontId="35" fillId="0" borderId="0" xfId="0" applyFont="1" applyAlignment="1">
      <alignment horizontal="center" vertical="top" wrapText="1"/>
    </xf>
    <xf numFmtId="0" fontId="38" fillId="11" borderId="6" xfId="5" applyFont="1" applyFill="1" applyBorder="1" applyAlignment="1">
      <alignment horizontal="center" wrapText="1"/>
    </xf>
    <xf numFmtId="0" fontId="38" fillId="11" borderId="11" xfId="5" applyFont="1" applyFill="1" applyBorder="1" applyAlignment="1">
      <alignment horizontal="center" wrapText="1"/>
    </xf>
    <xf numFmtId="0" fontId="38" fillId="11" borderId="7" xfId="5" applyFont="1" applyFill="1" applyBorder="1" applyAlignment="1">
      <alignment horizontal="center" wrapText="1"/>
    </xf>
    <xf numFmtId="0" fontId="38" fillId="11" borderId="6" xfId="5" applyFont="1" applyFill="1" applyBorder="1" applyAlignment="1">
      <alignment horizontal="center"/>
    </xf>
    <xf numFmtId="0" fontId="38" fillId="11" borderId="11" xfId="5" applyFont="1" applyFill="1" applyBorder="1" applyAlignment="1">
      <alignment horizontal="center"/>
    </xf>
    <xf numFmtId="0" fontId="38" fillId="11" borderId="7" xfId="5" applyFont="1" applyFill="1" applyBorder="1" applyAlignment="1">
      <alignment horizontal="center"/>
    </xf>
  </cellXfs>
  <cellStyles count="13">
    <cellStyle name="Comma" xfId="1" builtinId="3"/>
    <cellStyle name="Comma 10 2" xfId="11"/>
    <cellStyle name="Comma 2" xfId="6"/>
    <cellStyle name="Comma 2 18" xfId="3"/>
    <cellStyle name="Comma 2 2" xfId="10"/>
    <cellStyle name="Comma 3" xfId="7"/>
    <cellStyle name="Normal" xfId="0" builtinId="0"/>
    <cellStyle name="Normal 2" xfId="8"/>
    <cellStyle name="Normal 2 2" xfId="4"/>
    <cellStyle name="Normal 2 3" xfId="9"/>
    <cellStyle name="Normal 2 3 54" xfId="5"/>
    <cellStyle name="Normal 3 2" xfId="2"/>
    <cellStyle name="Percent" xfId="1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114300</xdr:rowOff>
    </xdr:from>
    <xdr:to>
      <xdr:col>0</xdr:col>
      <xdr:colOff>4581525</xdr:colOff>
      <xdr:row>11</xdr:row>
      <xdr:rowOff>0</xdr:rowOff>
    </xdr:to>
    <xdr:sp macro="" textlink="">
      <xdr:nvSpPr>
        <xdr:cNvPr id="2" name="TextBox 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 name="TextBox 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 name="TextBox 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 name="TextBox 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 name="TextBox 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 name="TextBox 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 name="TextBox 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 name="TextBox 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 name="TextBox 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1" name="TextBox 1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2" name="TextBox 1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3" name="TextBox 1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4" name="TextBox 1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5" name="TextBox 1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6" name="TextBox 1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7" name="TextBox 1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8" name="TextBox 1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9" name="TextBox 1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0" name="TextBox 1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1" name="TextBox 2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2" name="TextBox 2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3" name="TextBox 2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4" name="TextBox 2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5" name="TextBox 2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6" name="TextBox 2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7" name="TextBox 2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8" name="TextBox 2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9" name="TextBox 2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0" name="TextBox 2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1" name="TextBox 3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2" name="TextBox 3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3" name="TextBox 3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4" name="TextBox 3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5" name="TextBox 3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6" name="TextBox 3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7" name="TextBox 3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8" name="TextBox 3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9" name="TextBox 3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0" name="TextBox 3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1" name="TextBox 4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2" name="TextBox 4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3" name="TextBox 4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4" name="TextBox 4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5" name="TextBox 4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6" name="TextBox 4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7" name="TextBox 4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8" name="TextBox 4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9" name="TextBox 4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0" name="TextBox 4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1" name="TextBox 5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2" name="TextBox 5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3" name="TextBox 5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4" name="TextBox 5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5" name="TextBox 5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6" name="TextBox 5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7" name="TextBox 5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8" name="TextBox 5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9" name="TextBox 5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0" name="TextBox 5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1" name="TextBox 6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2" name="TextBox 6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3" name="TextBox 6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4" name="TextBox 6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5" name="TextBox 6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6" name="TextBox 6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7" name="TextBox 6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8" name="TextBox 6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9" name="TextBox 6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0" name="TextBox 6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1" name="TextBox 7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2" name="TextBox 7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3" name="TextBox 7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4" name="TextBox 7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5" name="TextBox 7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6" name="TextBox 7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7" name="TextBox 7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8" name="TextBox 7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9" name="TextBox 7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0" name="TextBox 7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1" name="TextBox 8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2" name="TextBox 8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3" name="TextBox 8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4" name="TextBox 8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5" name="TextBox 8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6" name="TextBox 8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7" name="TextBox 8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8" name="TextBox 8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9" name="TextBox 8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0" name="TextBox 8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1" name="TextBox 9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2" name="TextBox 9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3" name="TextBox 9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4" name="TextBox 9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5" name="TextBox 9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6" name="TextBox 9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7" name="TextBox 9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8" name="TextBox 9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9" name="TextBox 9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0" name="TextBox 9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1" name="TextBox 10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2" name="TextBox 10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3" name="TextBox 10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VFM/Finance/Operations%20Back-up/Report/Bcao%20Tai%20chinh/2020%20whole%20year/202003/Financial%20statements/Financial%20statements%20in%20Mar%202020%20-%20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 BS"/>
      <sheetName val="VAS PL"/>
      <sheetName val="VAS CF"/>
      <sheetName val="Note to FS"/>
      <sheetName val="Change in equity"/>
      <sheetName val="PLGrid CVN A YTD2018002"/>
      <sheetName val="PLGrid CVN A MTD2018002"/>
      <sheetName val="Sheet1"/>
      <sheetName val="PLGrid CVN A YTD2017007"/>
      <sheetName val="PLGrid CVN A YTD2017009"/>
      <sheetName val="PLGrid CVN A MTD2017009"/>
      <sheetName val="PLGrid CVN A YTD2017012"/>
      <sheetName val="PLGrid CVN A MTD2017012"/>
      <sheetName val="PLGrid CVN A YTD2017011"/>
      <sheetName val="PLGrid CVN A MTD2017011"/>
      <sheetName val="PLGrid CVN A MTD2017010"/>
      <sheetName val="PLGrid CVN A YTD2017010"/>
      <sheetName val="PLGrid CVN A YTD2018005"/>
      <sheetName val="PLGrid CVN A MTD2018005"/>
      <sheetName val="PLGrid CVN A MTD2017006"/>
      <sheetName val="PLGrid CVN A MTD2018006"/>
      <sheetName val="PLGrid CVN A YTD2018012"/>
      <sheetName val="1EXP_YTD"/>
      <sheetName val="1EXP_MTD"/>
      <sheetName val="revenue"/>
      <sheetName val="revenue (2)"/>
    </sheetNames>
    <sheetDataSet>
      <sheetData sheetId="0" refreshError="1"/>
      <sheetData sheetId="1">
        <row r="15">
          <cell r="F15">
            <v>-5631555</v>
          </cell>
        </row>
        <row r="20">
          <cell r="F20">
            <v>-8123997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7"/>
  <sheetViews>
    <sheetView tabSelected="1" topLeftCell="A516" workbookViewId="0">
      <selection activeCell="D451" sqref="D451"/>
    </sheetView>
  </sheetViews>
  <sheetFormatPr defaultRowHeight="14.25" x14ac:dyDescent="0.2"/>
  <cols>
    <col min="1" max="1" width="55.42578125" style="353" customWidth="1"/>
    <col min="2" max="2" width="35.7109375" style="353" customWidth="1"/>
    <col min="3" max="3" width="35.28515625" style="353" customWidth="1"/>
    <col min="4" max="4" width="23.7109375" style="353" bestFit="1" customWidth="1"/>
    <col min="5" max="6" width="21.85546875" style="353" customWidth="1"/>
    <col min="7" max="7" width="14" style="353" bestFit="1" customWidth="1"/>
    <col min="8" max="16384" width="9.140625" style="353"/>
  </cols>
  <sheetData>
    <row r="1" spans="1:5" ht="15" x14ac:dyDescent="0.2">
      <c r="A1" s="352" t="s">
        <v>909</v>
      </c>
      <c r="B1" s="352"/>
    </row>
    <row r="2" spans="1:5" x14ac:dyDescent="0.2">
      <c r="A2" s="352"/>
      <c r="B2" s="352"/>
    </row>
    <row r="3" spans="1:5" x14ac:dyDescent="0.2">
      <c r="A3" s="382" t="s">
        <v>910</v>
      </c>
      <c r="B3" s="382"/>
      <c r="C3" s="382"/>
      <c r="D3" s="382"/>
      <c r="E3" s="382"/>
    </row>
    <row r="4" spans="1:5" x14ac:dyDescent="0.2">
      <c r="A4" s="382"/>
      <c r="B4" s="382"/>
      <c r="C4" s="382"/>
      <c r="D4" s="382"/>
      <c r="E4" s="382"/>
    </row>
    <row r="5" spans="1:5" ht="15" x14ac:dyDescent="0.2">
      <c r="A5" s="383" t="s">
        <v>0</v>
      </c>
      <c r="B5" s="383"/>
      <c r="C5" s="383"/>
      <c r="D5" s="383"/>
      <c r="E5" s="383"/>
    </row>
    <row r="6" spans="1:5" x14ac:dyDescent="0.2">
      <c r="A6" s="384" t="s">
        <v>536</v>
      </c>
      <c r="B6" s="384"/>
      <c r="C6" s="384"/>
      <c r="D6" s="384"/>
      <c r="E6" s="384"/>
    </row>
    <row r="8" spans="1:5" x14ac:dyDescent="0.2">
      <c r="A8" s="1" t="s">
        <v>541</v>
      </c>
    </row>
    <row r="9" spans="1:5" x14ac:dyDescent="0.2">
      <c r="A9" s="352" t="s">
        <v>173</v>
      </c>
    </row>
    <row r="10" spans="1:5" x14ac:dyDescent="0.2">
      <c r="A10" s="352" t="s">
        <v>174</v>
      </c>
    </row>
    <row r="11" spans="1:5" x14ac:dyDescent="0.2">
      <c r="A11" s="352"/>
    </row>
    <row r="12" spans="1:5" x14ac:dyDescent="0.2">
      <c r="A12" s="352" t="s">
        <v>537</v>
      </c>
    </row>
    <row r="13" spans="1:5" x14ac:dyDescent="0.2">
      <c r="A13" s="352" t="s">
        <v>175</v>
      </c>
    </row>
    <row r="14" spans="1:5" x14ac:dyDescent="0.2">
      <c r="A14" s="352" t="s">
        <v>538</v>
      </c>
    </row>
    <row r="15" spans="1:5" x14ac:dyDescent="0.2">
      <c r="A15" s="352"/>
    </row>
    <row r="16" spans="1:5" x14ac:dyDescent="0.2">
      <c r="A16" s="352" t="s">
        <v>1</v>
      </c>
    </row>
    <row r="17" spans="1:2" x14ac:dyDescent="0.2">
      <c r="A17" s="352" t="s">
        <v>892</v>
      </c>
    </row>
    <row r="18" spans="1:2" x14ac:dyDescent="0.2">
      <c r="A18" s="352" t="s">
        <v>539</v>
      </c>
    </row>
    <row r="19" spans="1:2" x14ac:dyDescent="0.2">
      <c r="A19" s="200"/>
    </row>
    <row r="20" spans="1:2" ht="25.5" x14ac:dyDescent="0.2">
      <c r="A20" s="2" t="s">
        <v>540</v>
      </c>
    </row>
    <row r="21" spans="1:2" ht="25.5" x14ac:dyDescent="0.2">
      <c r="A21" s="2" t="s">
        <v>911</v>
      </c>
    </row>
    <row r="22" spans="1:2" x14ac:dyDescent="0.2">
      <c r="A22" s="2" t="s">
        <v>912</v>
      </c>
    </row>
    <row r="23" spans="1:2" x14ac:dyDescent="0.2">
      <c r="A23" s="2" t="s">
        <v>913</v>
      </c>
    </row>
    <row r="24" spans="1:2" x14ac:dyDescent="0.2">
      <c r="A24" s="200"/>
    </row>
    <row r="25" spans="1:2" x14ac:dyDescent="0.2">
      <c r="A25" s="200"/>
    </row>
    <row r="26" spans="1:2" x14ac:dyDescent="0.2">
      <c r="A26" s="3">
        <v>2</v>
      </c>
      <c r="B26" s="3" t="s">
        <v>2</v>
      </c>
    </row>
    <row r="27" spans="1:2" x14ac:dyDescent="0.2">
      <c r="A27" s="27"/>
    </row>
    <row r="28" spans="1:2" ht="25.5" x14ac:dyDescent="0.2">
      <c r="A28" s="4">
        <v>2.1</v>
      </c>
      <c r="B28" s="5" t="s">
        <v>3</v>
      </c>
    </row>
    <row r="29" spans="1:2" x14ac:dyDescent="0.2">
      <c r="A29" s="352" t="s">
        <v>542</v>
      </c>
    </row>
    <row r="30" spans="1:2" x14ac:dyDescent="0.2">
      <c r="A30" s="352" t="s">
        <v>543</v>
      </c>
    </row>
    <row r="31" spans="1:2" x14ac:dyDescent="0.2">
      <c r="A31" s="352" t="s">
        <v>914</v>
      </c>
    </row>
    <row r="32" spans="1:2" x14ac:dyDescent="0.2">
      <c r="A32" s="352" t="s">
        <v>915</v>
      </c>
    </row>
    <row r="33" spans="1:2" x14ac:dyDescent="0.2">
      <c r="A33" s="352" t="s">
        <v>916</v>
      </c>
    </row>
    <row r="34" spans="1:2" x14ac:dyDescent="0.2">
      <c r="A34" s="352" t="s">
        <v>917</v>
      </c>
    </row>
    <row r="35" spans="1:2" x14ac:dyDescent="0.2">
      <c r="A35" s="352" t="s">
        <v>918</v>
      </c>
    </row>
    <row r="36" spans="1:2" x14ac:dyDescent="0.2">
      <c r="A36" s="352" t="s">
        <v>544</v>
      </c>
    </row>
    <row r="37" spans="1:2" x14ac:dyDescent="0.2">
      <c r="A37" s="352" t="s">
        <v>545</v>
      </c>
    </row>
    <row r="38" spans="1:2" x14ac:dyDescent="0.2">
      <c r="A38" s="4"/>
    </row>
    <row r="39" spans="1:2" x14ac:dyDescent="0.2">
      <c r="A39" s="4">
        <v>2.2000000000000002</v>
      </c>
      <c r="B39" s="4" t="s">
        <v>4</v>
      </c>
    </row>
    <row r="40" spans="1:2" x14ac:dyDescent="0.2">
      <c r="A40" s="352" t="s">
        <v>5</v>
      </c>
    </row>
    <row r="41" spans="1:2" x14ac:dyDescent="0.2">
      <c r="A41" s="4"/>
    </row>
    <row r="42" spans="1:2" x14ac:dyDescent="0.2">
      <c r="A42" s="4">
        <v>2.2999999999999998</v>
      </c>
      <c r="B42" s="4" t="s">
        <v>6</v>
      </c>
    </row>
    <row r="43" spans="1:2" x14ac:dyDescent="0.2">
      <c r="A43" s="6"/>
    </row>
    <row r="44" spans="1:2" x14ac:dyDescent="0.2">
      <c r="A44" s="352" t="s">
        <v>481</v>
      </c>
    </row>
    <row r="45" spans="1:2" x14ac:dyDescent="0.2">
      <c r="A45" s="2"/>
    </row>
    <row r="46" spans="1:2" x14ac:dyDescent="0.2">
      <c r="A46" s="5">
        <v>2.4</v>
      </c>
      <c r="B46" s="5" t="s">
        <v>7</v>
      </c>
    </row>
    <row r="47" spans="1:2" x14ac:dyDescent="0.2">
      <c r="A47" s="352" t="s">
        <v>8</v>
      </c>
    </row>
    <row r="48" spans="1:2" x14ac:dyDescent="0.2">
      <c r="A48" s="2"/>
    </row>
    <row r="49" spans="1:2" x14ac:dyDescent="0.2">
      <c r="A49" s="2"/>
    </row>
    <row r="50" spans="1:2" ht="38.25" x14ac:dyDescent="0.2">
      <c r="A50" s="3">
        <v>3</v>
      </c>
      <c r="B50" s="7" t="s">
        <v>9</v>
      </c>
    </row>
    <row r="51" spans="1:2" x14ac:dyDescent="0.2">
      <c r="A51" s="352" t="s">
        <v>546</v>
      </c>
    </row>
    <row r="52" spans="1:2" x14ac:dyDescent="0.2">
      <c r="A52" s="352" t="s">
        <v>547</v>
      </c>
    </row>
    <row r="53" spans="1:2" x14ac:dyDescent="0.2">
      <c r="A53" s="2"/>
    </row>
    <row r="54" spans="1:2" ht="25.5" x14ac:dyDescent="0.2">
      <c r="A54" s="3">
        <v>4</v>
      </c>
      <c r="B54" s="3" t="s">
        <v>10</v>
      </c>
    </row>
    <row r="55" spans="1:2" x14ac:dyDescent="0.2">
      <c r="A55" s="2"/>
    </row>
    <row r="56" spans="1:2" ht="25.5" x14ac:dyDescent="0.2">
      <c r="A56" s="5">
        <v>4.0999999999999996</v>
      </c>
      <c r="B56" s="5" t="s">
        <v>11</v>
      </c>
    </row>
    <row r="57" spans="1:2" x14ac:dyDescent="0.2">
      <c r="A57" s="352" t="s">
        <v>903</v>
      </c>
    </row>
    <row r="58" spans="1:2" x14ac:dyDescent="0.2">
      <c r="A58" s="2"/>
    </row>
    <row r="59" spans="1:2" x14ac:dyDescent="0.2">
      <c r="A59" s="5">
        <v>4.2</v>
      </c>
      <c r="B59" s="5" t="s">
        <v>12</v>
      </c>
    </row>
    <row r="60" spans="1:2" x14ac:dyDescent="0.2">
      <c r="A60" s="352" t="s">
        <v>548</v>
      </c>
    </row>
    <row r="61" spans="1:2" x14ac:dyDescent="0.2">
      <c r="A61" s="8" t="s">
        <v>549</v>
      </c>
    </row>
    <row r="62" spans="1:2" x14ac:dyDescent="0.2">
      <c r="A62" s="8"/>
    </row>
    <row r="63" spans="1:2" x14ac:dyDescent="0.2">
      <c r="A63" s="5">
        <v>4.3</v>
      </c>
      <c r="B63" s="5" t="s">
        <v>482</v>
      </c>
    </row>
    <row r="64" spans="1:2" x14ac:dyDescent="0.2">
      <c r="A64" s="352" t="s">
        <v>550</v>
      </c>
    </row>
    <row r="65" spans="1:2" x14ac:dyDescent="0.2">
      <c r="A65" s="8" t="s">
        <v>551</v>
      </c>
    </row>
    <row r="66" spans="1:2" x14ac:dyDescent="0.2">
      <c r="A66" s="8"/>
    </row>
    <row r="67" spans="1:2" x14ac:dyDescent="0.2">
      <c r="A67" s="5">
        <v>4.4000000000000004</v>
      </c>
      <c r="B67" s="5" t="s">
        <v>13</v>
      </c>
    </row>
    <row r="68" spans="1:2" x14ac:dyDescent="0.2">
      <c r="A68" s="352" t="s">
        <v>483</v>
      </c>
    </row>
    <row r="69" spans="1:2" x14ac:dyDescent="0.2">
      <c r="A69" s="352" t="s">
        <v>552</v>
      </c>
    </row>
    <row r="70" spans="1:2" x14ac:dyDescent="0.2">
      <c r="A70" s="352" t="s">
        <v>553</v>
      </c>
    </row>
    <row r="71" spans="1:2" x14ac:dyDescent="0.2">
      <c r="A71" s="201"/>
    </row>
    <row r="72" spans="1:2" x14ac:dyDescent="0.2">
      <c r="A72" s="352" t="s">
        <v>484</v>
      </c>
    </row>
    <row r="73" spans="1:2" x14ac:dyDescent="0.2">
      <c r="A73" s="352" t="s">
        <v>485</v>
      </c>
    </row>
    <row r="74" spans="1:2" x14ac:dyDescent="0.2">
      <c r="A74" s="199"/>
    </row>
    <row r="75" spans="1:2" x14ac:dyDescent="0.2">
      <c r="A75" s="10" t="s">
        <v>14</v>
      </c>
      <c r="B75" s="11" t="s">
        <v>15</v>
      </c>
    </row>
    <row r="76" spans="1:2" x14ac:dyDescent="0.2">
      <c r="A76" s="12" t="s">
        <v>16</v>
      </c>
      <c r="B76" s="13">
        <v>0.3</v>
      </c>
    </row>
    <row r="77" spans="1:2" x14ac:dyDescent="0.2">
      <c r="A77" s="12" t="s">
        <v>17</v>
      </c>
      <c r="B77" s="13">
        <v>0.5</v>
      </c>
    </row>
    <row r="78" spans="1:2" x14ac:dyDescent="0.2">
      <c r="A78" s="12" t="s">
        <v>18</v>
      </c>
      <c r="B78" s="13">
        <v>0.7</v>
      </c>
    </row>
    <row r="79" spans="1:2" x14ac:dyDescent="0.2">
      <c r="A79" s="12" t="s">
        <v>19</v>
      </c>
      <c r="B79" s="13">
        <v>1</v>
      </c>
    </row>
    <row r="80" spans="1:2" x14ac:dyDescent="0.2">
      <c r="A80" s="25"/>
    </row>
    <row r="81" spans="1:2" x14ac:dyDescent="0.2">
      <c r="A81" s="5">
        <v>4.5</v>
      </c>
      <c r="B81" s="5" t="s">
        <v>20</v>
      </c>
    </row>
    <row r="82" spans="1:2" x14ac:dyDescent="0.2">
      <c r="A82" s="352" t="s">
        <v>21</v>
      </c>
    </row>
    <row r="83" spans="1:2" x14ac:dyDescent="0.2">
      <c r="A83" s="352" t="s">
        <v>22</v>
      </c>
    </row>
    <row r="84" spans="1:2" x14ac:dyDescent="0.2">
      <c r="A84" s="352" t="s">
        <v>486</v>
      </c>
    </row>
    <row r="85" spans="1:2" x14ac:dyDescent="0.2">
      <c r="A85" s="352" t="s">
        <v>487</v>
      </c>
    </row>
    <row r="86" spans="1:2" x14ac:dyDescent="0.2">
      <c r="A86" s="202"/>
    </row>
    <row r="87" spans="1:2" x14ac:dyDescent="0.2">
      <c r="A87" s="4">
        <v>4.5999999999999996</v>
      </c>
      <c r="B87" s="4" t="s">
        <v>23</v>
      </c>
    </row>
    <row r="88" spans="1:2" x14ac:dyDescent="0.2">
      <c r="A88" s="352" t="s">
        <v>488</v>
      </c>
    </row>
    <row r="89" spans="1:2" x14ac:dyDescent="0.2">
      <c r="A89" s="27"/>
    </row>
    <row r="90" spans="1:2" x14ac:dyDescent="0.2">
      <c r="A90" s="5">
        <v>4.7</v>
      </c>
      <c r="B90" s="5" t="s">
        <v>24</v>
      </c>
    </row>
    <row r="91" spans="1:2" x14ac:dyDescent="0.2">
      <c r="A91" s="352" t="s">
        <v>25</v>
      </c>
    </row>
    <row r="92" spans="1:2" x14ac:dyDescent="0.2">
      <c r="A92" s="25"/>
    </row>
    <row r="93" spans="1:2" x14ac:dyDescent="0.2">
      <c r="A93" s="4">
        <v>4.8</v>
      </c>
      <c r="B93" s="4" t="s">
        <v>26</v>
      </c>
    </row>
    <row r="94" spans="1:2" x14ac:dyDescent="0.2">
      <c r="A94" s="352" t="s">
        <v>554</v>
      </c>
    </row>
    <row r="95" spans="1:2" x14ac:dyDescent="0.2">
      <c r="A95" s="352" t="s">
        <v>555</v>
      </c>
    </row>
    <row r="96" spans="1:2" x14ac:dyDescent="0.2">
      <c r="A96" s="352"/>
    </row>
    <row r="97" spans="1:2" ht="25.5" x14ac:dyDescent="0.2">
      <c r="A97" s="5">
        <v>4.9000000000000004</v>
      </c>
      <c r="B97" s="5" t="s">
        <v>27</v>
      </c>
    </row>
    <row r="98" spans="1:2" x14ac:dyDescent="0.2">
      <c r="A98" s="352" t="s">
        <v>28</v>
      </c>
    </row>
    <row r="99" spans="1:2" x14ac:dyDescent="0.2">
      <c r="A99" s="202"/>
    </row>
    <row r="100" spans="1:2" x14ac:dyDescent="0.2">
      <c r="A100" s="5">
        <v>4.0999999999999996</v>
      </c>
      <c r="B100" s="5" t="s">
        <v>29</v>
      </c>
    </row>
    <row r="101" spans="1:2" x14ac:dyDescent="0.2">
      <c r="A101" s="352" t="s">
        <v>556</v>
      </c>
    </row>
    <row r="102" spans="1:2" x14ac:dyDescent="0.2">
      <c r="A102" s="352" t="s">
        <v>557</v>
      </c>
    </row>
    <row r="103" spans="1:2" x14ac:dyDescent="0.2">
      <c r="A103" s="352" t="s">
        <v>558</v>
      </c>
    </row>
    <row r="104" spans="1:2" x14ac:dyDescent="0.2">
      <c r="A104" s="352" t="s">
        <v>559</v>
      </c>
    </row>
    <row r="105" spans="1:2" x14ac:dyDescent="0.2">
      <c r="A105" s="3"/>
    </row>
    <row r="106" spans="1:2" x14ac:dyDescent="0.2">
      <c r="A106" s="352" t="s">
        <v>30</v>
      </c>
    </row>
    <row r="107" spans="1:2" x14ac:dyDescent="0.2">
      <c r="A107" s="4"/>
    </row>
    <row r="108" spans="1:2" x14ac:dyDescent="0.2">
      <c r="A108" s="4">
        <v>4.1100000000000003</v>
      </c>
      <c r="B108" s="4" t="s">
        <v>31</v>
      </c>
    </row>
    <row r="109" spans="1:2" x14ac:dyDescent="0.2">
      <c r="A109" s="352" t="s">
        <v>32</v>
      </c>
    </row>
    <row r="110" spans="1:2" x14ac:dyDescent="0.2">
      <c r="A110" s="352" t="s">
        <v>560</v>
      </c>
    </row>
    <row r="111" spans="1:2" x14ac:dyDescent="0.2">
      <c r="A111" s="352" t="s">
        <v>561</v>
      </c>
    </row>
    <row r="112" spans="1:2" x14ac:dyDescent="0.2">
      <c r="A112" s="352" t="s">
        <v>562</v>
      </c>
    </row>
    <row r="113" spans="1:2" x14ac:dyDescent="0.2">
      <c r="A113" s="352" t="s">
        <v>893</v>
      </c>
    </row>
    <row r="114" spans="1:2" x14ac:dyDescent="0.2">
      <c r="A114" s="352" t="s">
        <v>894</v>
      </c>
    </row>
    <row r="115" spans="1:2" x14ac:dyDescent="0.2">
      <c r="A115" s="14"/>
    </row>
    <row r="116" spans="1:2" x14ac:dyDescent="0.2">
      <c r="A116" s="4">
        <v>4.12</v>
      </c>
      <c r="B116" s="4" t="s">
        <v>33</v>
      </c>
    </row>
    <row r="117" spans="1:2" x14ac:dyDescent="0.2">
      <c r="A117" s="352" t="s">
        <v>34</v>
      </c>
    </row>
    <row r="118" spans="1:2" x14ac:dyDescent="0.2">
      <c r="A118" s="14" t="s">
        <v>35</v>
      </c>
    </row>
    <row r="119" spans="1:2" x14ac:dyDescent="0.2">
      <c r="A119" s="352" t="s">
        <v>36</v>
      </c>
    </row>
    <row r="120" spans="1:2" x14ac:dyDescent="0.2">
      <c r="A120" s="14" t="s">
        <v>37</v>
      </c>
    </row>
    <row r="121" spans="1:2" x14ac:dyDescent="0.2">
      <c r="A121" s="352" t="s">
        <v>38</v>
      </c>
    </row>
    <row r="122" spans="1:2" x14ac:dyDescent="0.2">
      <c r="A122" s="4"/>
    </row>
    <row r="123" spans="1:2" x14ac:dyDescent="0.2">
      <c r="A123" s="4">
        <v>4.13</v>
      </c>
      <c r="B123" s="4" t="s">
        <v>39</v>
      </c>
    </row>
    <row r="124" spans="1:2" x14ac:dyDescent="0.2">
      <c r="A124" s="14" t="s">
        <v>40</v>
      </c>
    </row>
    <row r="125" spans="1:2" x14ac:dyDescent="0.2">
      <c r="A125" s="352" t="s">
        <v>563</v>
      </c>
    </row>
    <row r="126" spans="1:2" x14ac:dyDescent="0.2">
      <c r="A126" s="352" t="s">
        <v>564</v>
      </c>
    </row>
    <row r="127" spans="1:2" x14ac:dyDescent="0.2">
      <c r="A127" s="352" t="s">
        <v>565</v>
      </c>
    </row>
    <row r="128" spans="1:2" x14ac:dyDescent="0.2">
      <c r="A128" s="352" t="s">
        <v>566</v>
      </c>
    </row>
    <row r="129" spans="1:1" x14ac:dyDescent="0.2">
      <c r="A129" s="352" t="s">
        <v>567</v>
      </c>
    </row>
    <row r="130" spans="1:1" x14ac:dyDescent="0.2">
      <c r="A130" s="352" t="s">
        <v>568</v>
      </c>
    </row>
    <row r="131" spans="1:1" x14ac:dyDescent="0.2">
      <c r="A131" s="14" t="s">
        <v>41</v>
      </c>
    </row>
    <row r="132" spans="1:1" x14ac:dyDescent="0.2">
      <c r="A132" s="352" t="s">
        <v>904</v>
      </c>
    </row>
    <row r="133" spans="1:1" x14ac:dyDescent="0.2">
      <c r="A133" s="352" t="s">
        <v>569</v>
      </c>
    </row>
    <row r="134" spans="1:1" x14ac:dyDescent="0.2">
      <c r="A134" s="352" t="s">
        <v>570</v>
      </c>
    </row>
    <row r="135" spans="1:1" x14ac:dyDescent="0.2">
      <c r="A135" s="352" t="s">
        <v>571</v>
      </c>
    </row>
    <row r="136" spans="1:1" x14ac:dyDescent="0.2">
      <c r="A136" s="352" t="s">
        <v>572</v>
      </c>
    </row>
    <row r="137" spans="1:1" x14ac:dyDescent="0.2">
      <c r="A137" s="352" t="s">
        <v>573</v>
      </c>
    </row>
    <row r="138" spans="1:1" x14ac:dyDescent="0.2">
      <c r="A138" s="352" t="s">
        <v>574</v>
      </c>
    </row>
    <row r="139" spans="1:1" x14ac:dyDescent="0.2">
      <c r="A139" s="352" t="s">
        <v>575</v>
      </c>
    </row>
    <row r="140" spans="1:1" x14ac:dyDescent="0.2">
      <c r="A140" s="352" t="s">
        <v>576</v>
      </c>
    </row>
    <row r="141" spans="1:1" x14ac:dyDescent="0.2">
      <c r="A141" s="352"/>
    </row>
    <row r="142" spans="1:1" x14ac:dyDescent="0.2">
      <c r="A142" s="352" t="s">
        <v>577</v>
      </c>
    </row>
    <row r="143" spans="1:1" x14ac:dyDescent="0.2">
      <c r="A143" s="352" t="s">
        <v>891</v>
      </c>
    </row>
    <row r="144" spans="1:1" x14ac:dyDescent="0.2">
      <c r="A144" s="352"/>
    </row>
    <row r="145" spans="1:2" x14ac:dyDescent="0.2">
      <c r="A145" s="352" t="s">
        <v>578</v>
      </c>
    </row>
    <row r="146" spans="1:2" x14ac:dyDescent="0.2">
      <c r="A146" s="352" t="s">
        <v>579</v>
      </c>
    </row>
    <row r="147" spans="1:2" x14ac:dyDescent="0.2">
      <c r="A147" s="2"/>
    </row>
    <row r="148" spans="1:2" x14ac:dyDescent="0.2">
      <c r="A148" s="352" t="s">
        <v>580</v>
      </c>
    </row>
    <row r="149" spans="1:2" x14ac:dyDescent="0.2">
      <c r="A149" s="352" t="s">
        <v>581</v>
      </c>
    </row>
    <row r="150" spans="1:2" x14ac:dyDescent="0.2">
      <c r="A150" s="352"/>
    </row>
    <row r="151" spans="1:2" x14ac:dyDescent="0.2">
      <c r="A151" s="354" t="s">
        <v>919</v>
      </c>
    </row>
    <row r="152" spans="1:2" x14ac:dyDescent="0.2">
      <c r="A152" s="352" t="s">
        <v>920</v>
      </c>
    </row>
    <row r="153" spans="1:2" x14ac:dyDescent="0.2">
      <c r="A153" s="352" t="s">
        <v>582</v>
      </c>
    </row>
    <row r="154" spans="1:2" x14ac:dyDescent="0.2">
      <c r="A154" s="6"/>
    </row>
    <row r="155" spans="1:2" x14ac:dyDescent="0.2">
      <c r="A155" s="4">
        <v>4.1399999999999997</v>
      </c>
      <c r="B155" s="4" t="s">
        <v>42</v>
      </c>
    </row>
    <row r="156" spans="1:2" x14ac:dyDescent="0.2">
      <c r="A156" s="14" t="s">
        <v>43</v>
      </c>
    </row>
    <row r="157" spans="1:2" x14ac:dyDescent="0.2">
      <c r="A157" s="1" t="s">
        <v>44</v>
      </c>
    </row>
    <row r="158" spans="1:2" x14ac:dyDescent="0.2">
      <c r="A158" s="352" t="s">
        <v>583</v>
      </c>
    </row>
    <row r="159" spans="1:2" x14ac:dyDescent="0.2">
      <c r="A159" s="353" t="s">
        <v>585</v>
      </c>
    </row>
    <row r="160" spans="1:2" x14ac:dyDescent="0.2">
      <c r="A160" s="9" t="s">
        <v>584</v>
      </c>
    </row>
    <row r="161" spans="1:3" x14ac:dyDescent="0.2">
      <c r="A161" s="9" t="s">
        <v>489</v>
      </c>
    </row>
    <row r="162" spans="1:3" x14ac:dyDescent="0.2">
      <c r="A162" s="9" t="s">
        <v>45</v>
      </c>
    </row>
    <row r="163" spans="1:3" x14ac:dyDescent="0.2">
      <c r="A163" s="3" t="s">
        <v>46</v>
      </c>
    </row>
    <row r="164" spans="1:3" x14ac:dyDescent="0.2">
      <c r="A164" s="9" t="s">
        <v>586</v>
      </c>
    </row>
    <row r="165" spans="1:3" x14ac:dyDescent="0.2">
      <c r="A165" s="9" t="s">
        <v>587</v>
      </c>
    </row>
    <row r="166" spans="1:3" x14ac:dyDescent="0.2">
      <c r="A166" s="9" t="s">
        <v>47</v>
      </c>
    </row>
    <row r="167" spans="1:3" x14ac:dyDescent="0.2">
      <c r="A167" s="9" t="s">
        <v>48</v>
      </c>
    </row>
    <row r="168" spans="1:3" x14ac:dyDescent="0.2">
      <c r="A168" s="14" t="s">
        <v>49</v>
      </c>
    </row>
    <row r="169" spans="1:3" x14ac:dyDescent="0.2">
      <c r="A169" s="9" t="s">
        <v>50</v>
      </c>
    </row>
    <row r="170" spans="1:3" x14ac:dyDescent="0.2">
      <c r="A170" s="14" t="s">
        <v>51</v>
      </c>
    </row>
    <row r="171" spans="1:3" x14ac:dyDescent="0.2">
      <c r="A171" s="9" t="s">
        <v>490</v>
      </c>
    </row>
    <row r="172" spans="1:3" x14ac:dyDescent="0.2">
      <c r="A172" s="7"/>
    </row>
    <row r="173" spans="1:3" x14ac:dyDescent="0.2">
      <c r="A173" s="7"/>
    </row>
    <row r="174" spans="1:3" ht="25.5" x14ac:dyDescent="0.2">
      <c r="A174" s="7">
        <v>5</v>
      </c>
      <c r="B174" s="7" t="s">
        <v>53</v>
      </c>
    </row>
    <row r="175" spans="1:3" x14ac:dyDescent="0.2">
      <c r="A175" s="16"/>
    </row>
    <row r="176" spans="1:3" x14ac:dyDescent="0.2">
      <c r="A176" s="260"/>
      <c r="B176" s="258" t="s">
        <v>852</v>
      </c>
      <c r="C176" s="258" t="s">
        <v>492</v>
      </c>
    </row>
    <row r="177" spans="1:3" x14ac:dyDescent="0.2">
      <c r="A177" s="17"/>
      <c r="B177" s="259" t="s">
        <v>588</v>
      </c>
      <c r="C177" s="259" t="s">
        <v>588</v>
      </c>
    </row>
    <row r="178" spans="1:3" x14ac:dyDescent="0.2">
      <c r="A178" s="17" t="s">
        <v>55</v>
      </c>
      <c r="B178" s="267">
        <f>SUM(B179:B182)</f>
        <v>5758943022</v>
      </c>
      <c r="C178" s="268">
        <f>SUM(C179:C182)</f>
        <v>9527885749</v>
      </c>
    </row>
    <row r="179" spans="1:3" ht="25.5" x14ac:dyDescent="0.2">
      <c r="A179" s="18" t="s">
        <v>921</v>
      </c>
      <c r="B179" s="262">
        <v>496471164</v>
      </c>
      <c r="C179" s="263">
        <v>7057724215</v>
      </c>
    </row>
    <row r="180" spans="1:3" x14ac:dyDescent="0.2">
      <c r="A180" s="18" t="s">
        <v>922</v>
      </c>
      <c r="B180" s="262">
        <v>854821230</v>
      </c>
      <c r="C180" s="263">
        <v>2187501545</v>
      </c>
    </row>
    <row r="181" spans="1:3" x14ac:dyDescent="0.2">
      <c r="A181" s="18" t="s">
        <v>923</v>
      </c>
      <c r="B181" s="386">
        <v>4407650628</v>
      </c>
      <c r="C181" s="387">
        <v>282659989</v>
      </c>
    </row>
    <row r="182" spans="1:3" x14ac:dyDescent="0.2">
      <c r="A182" s="203" t="s">
        <v>491</v>
      </c>
      <c r="B182" s="386"/>
      <c r="C182" s="376"/>
    </row>
    <row r="183" spans="1:3" x14ac:dyDescent="0.2">
      <c r="A183" s="17" t="s">
        <v>56</v>
      </c>
      <c r="B183" s="225">
        <f>SUM(B184:B186)</f>
        <v>5256941548</v>
      </c>
      <c r="C183" s="103">
        <f>SUM(C184:C186)</f>
        <v>5218395943</v>
      </c>
    </row>
    <row r="184" spans="1:3" ht="25.5" x14ac:dyDescent="0.2">
      <c r="A184" s="18" t="s">
        <v>924</v>
      </c>
      <c r="B184" s="262">
        <v>5256941548</v>
      </c>
      <c r="C184" s="263">
        <v>5218395943</v>
      </c>
    </row>
    <row r="185" spans="1:3" x14ac:dyDescent="0.2">
      <c r="A185" s="18" t="s">
        <v>925</v>
      </c>
      <c r="B185" s="386">
        <v>0</v>
      </c>
      <c r="C185" s="388">
        <v>0</v>
      </c>
    </row>
    <row r="186" spans="1:3" x14ac:dyDescent="0.2">
      <c r="A186" s="19" t="s">
        <v>58</v>
      </c>
      <c r="B186" s="386"/>
      <c r="C186" s="388"/>
    </row>
    <row r="187" spans="1:3" ht="15" thickBot="1" x14ac:dyDescent="0.25">
      <c r="A187" s="20"/>
      <c r="B187" s="334">
        <f>B183+B178</f>
        <v>11015884570</v>
      </c>
      <c r="C187" s="334">
        <f>C183+C178</f>
        <v>14746281692</v>
      </c>
    </row>
    <row r="188" spans="1:3" x14ac:dyDescent="0.2">
      <c r="A188" s="64"/>
      <c r="B188" s="355"/>
      <c r="C188" s="355"/>
    </row>
    <row r="189" spans="1:3" x14ac:dyDescent="0.2">
      <c r="A189" s="64"/>
    </row>
    <row r="190" spans="1:3" ht="25.5" x14ac:dyDescent="0.2">
      <c r="A190" s="7">
        <v>6</v>
      </c>
      <c r="B190" s="7" t="s">
        <v>59</v>
      </c>
    </row>
    <row r="191" spans="1:3" x14ac:dyDescent="0.2">
      <c r="A191" s="16"/>
    </row>
    <row r="192" spans="1:3" x14ac:dyDescent="0.2">
      <c r="A192" s="385"/>
      <c r="B192" s="258" t="s">
        <v>852</v>
      </c>
      <c r="C192" s="258" t="s">
        <v>492</v>
      </c>
    </row>
    <row r="193" spans="1:3" x14ac:dyDescent="0.2">
      <c r="A193" s="385"/>
      <c r="B193" s="259" t="s">
        <v>588</v>
      </c>
      <c r="C193" s="259" t="s">
        <v>588</v>
      </c>
    </row>
    <row r="194" spans="1:3" x14ac:dyDescent="0.2">
      <c r="A194" s="17"/>
      <c r="B194" s="259"/>
      <c r="C194" s="22"/>
    </row>
    <row r="195" spans="1:3" ht="22.5" customHeight="1" x14ac:dyDescent="0.2">
      <c r="A195" s="204" t="s">
        <v>60</v>
      </c>
      <c r="B195" s="266"/>
      <c r="C195" s="205"/>
    </row>
    <row r="196" spans="1:3" x14ac:dyDescent="0.2">
      <c r="A196" s="356" t="s">
        <v>926</v>
      </c>
      <c r="B196" s="264">
        <v>51919192767</v>
      </c>
      <c r="C196" s="265">
        <v>43708673852</v>
      </c>
    </row>
    <row r="197" spans="1:3" x14ac:dyDescent="0.2">
      <c r="A197" s="206" t="s">
        <v>927</v>
      </c>
      <c r="B197" s="389">
        <v>57010750832</v>
      </c>
      <c r="C197" s="390">
        <v>46214669601</v>
      </c>
    </row>
    <row r="198" spans="1:3" x14ac:dyDescent="0.2">
      <c r="A198" s="206" t="s">
        <v>58</v>
      </c>
      <c r="B198" s="389"/>
      <c r="C198" s="391"/>
    </row>
    <row r="199" spans="1:3" ht="25.5" customHeight="1" x14ac:dyDescent="0.2">
      <c r="A199" s="356" t="s">
        <v>928</v>
      </c>
      <c r="B199" s="93">
        <v>13988448738</v>
      </c>
      <c r="C199" s="57">
        <v>25546636019</v>
      </c>
    </row>
    <row r="200" spans="1:3" ht="26.25" customHeight="1" x14ac:dyDescent="0.2">
      <c r="A200" s="356" t="s">
        <v>929</v>
      </c>
      <c r="B200" s="93">
        <v>0</v>
      </c>
      <c r="C200" s="57">
        <v>4500000000</v>
      </c>
    </row>
    <row r="201" spans="1:3" x14ac:dyDescent="0.2">
      <c r="A201" s="206" t="s">
        <v>930</v>
      </c>
      <c r="B201" s="93">
        <v>8199700000</v>
      </c>
      <c r="C201" s="57">
        <v>2200000000</v>
      </c>
    </row>
    <row r="202" spans="1:3" ht="15" thickBot="1" x14ac:dyDescent="0.25">
      <c r="A202" s="207"/>
      <c r="B202" s="335">
        <f>SUM(B196:B201)</f>
        <v>131118092337</v>
      </c>
      <c r="C202" s="335">
        <f>SUM(C196:C201)</f>
        <v>122169979472</v>
      </c>
    </row>
    <row r="203" spans="1:3" x14ac:dyDescent="0.2">
      <c r="A203" s="64"/>
      <c r="B203" s="355"/>
      <c r="C203" s="355"/>
    </row>
    <row r="204" spans="1:3" x14ac:dyDescent="0.2">
      <c r="A204" s="9" t="s">
        <v>589</v>
      </c>
    </row>
    <row r="205" spans="1:3" x14ac:dyDescent="0.2">
      <c r="A205" s="64"/>
    </row>
    <row r="206" spans="1:3" x14ac:dyDescent="0.2">
      <c r="A206" s="64"/>
    </row>
    <row r="207" spans="1:3" x14ac:dyDescent="0.2">
      <c r="A207" s="7">
        <v>7</v>
      </c>
      <c r="B207" s="7" t="s">
        <v>61</v>
      </c>
    </row>
    <row r="208" spans="1:3" x14ac:dyDescent="0.2">
      <c r="A208" s="378"/>
      <c r="B208" s="258" t="s">
        <v>852</v>
      </c>
      <c r="C208" s="258" t="s">
        <v>492</v>
      </c>
    </row>
    <row r="209" spans="1:3" x14ac:dyDescent="0.2">
      <c r="A209" s="378"/>
      <c r="B209" s="259" t="s">
        <v>588</v>
      </c>
      <c r="C209" s="259" t="s">
        <v>588</v>
      </c>
    </row>
    <row r="210" spans="1:3" x14ac:dyDescent="0.2">
      <c r="A210" s="21"/>
      <c r="B210" s="269"/>
      <c r="C210" s="269"/>
    </row>
    <row r="211" spans="1:3" x14ac:dyDescent="0.2">
      <c r="A211" s="17" t="s">
        <v>62</v>
      </c>
      <c r="B211" s="225">
        <v>6647083866</v>
      </c>
      <c r="C211" s="103">
        <v>7375175120</v>
      </c>
    </row>
    <row r="212" spans="1:3" x14ac:dyDescent="0.2">
      <c r="A212" s="21" t="s">
        <v>63</v>
      </c>
      <c r="B212" s="373">
        <v>237426645</v>
      </c>
      <c r="C212" s="374">
        <v>258791087</v>
      </c>
    </row>
    <row r="213" spans="1:3" x14ac:dyDescent="0.2">
      <c r="A213" s="21" t="s">
        <v>493</v>
      </c>
      <c r="B213" s="373"/>
      <c r="C213" s="375"/>
    </row>
    <row r="214" spans="1:3" x14ac:dyDescent="0.2">
      <c r="A214" s="21" t="s">
        <v>63</v>
      </c>
      <c r="B214" s="373">
        <v>127503150</v>
      </c>
      <c r="C214" s="374">
        <v>130146302</v>
      </c>
    </row>
    <row r="215" spans="1:3" x14ac:dyDescent="0.2">
      <c r="A215" s="21" t="s">
        <v>494</v>
      </c>
      <c r="B215" s="373"/>
      <c r="C215" s="375"/>
    </row>
    <row r="216" spans="1:3" x14ac:dyDescent="0.2">
      <c r="A216" s="21" t="s">
        <v>64</v>
      </c>
      <c r="B216" s="267">
        <v>60550706</v>
      </c>
      <c r="C216" s="268">
        <v>73625362</v>
      </c>
    </row>
    <row r="217" spans="1:3" ht="15" thickBot="1" x14ac:dyDescent="0.25">
      <c r="A217" s="21"/>
      <c r="B217" s="336">
        <f>SUM(B211:B216)</f>
        <v>7072564367</v>
      </c>
      <c r="C217" s="334">
        <f>SUM(C211:C216)</f>
        <v>7837737871</v>
      </c>
    </row>
    <row r="218" spans="1:3" x14ac:dyDescent="0.2">
      <c r="A218" s="208"/>
      <c r="B218" s="355"/>
      <c r="C218" s="355"/>
    </row>
    <row r="219" spans="1:3" x14ac:dyDescent="0.2">
      <c r="A219" s="7"/>
    </row>
    <row r="220" spans="1:3" x14ac:dyDescent="0.2">
      <c r="A220" s="7">
        <v>8</v>
      </c>
      <c r="B220" s="7" t="s">
        <v>65</v>
      </c>
    </row>
    <row r="221" spans="1:3" x14ac:dyDescent="0.2">
      <c r="A221" s="23"/>
    </row>
    <row r="222" spans="1:3" x14ac:dyDescent="0.2">
      <c r="A222" s="378"/>
      <c r="B222" s="258" t="s">
        <v>852</v>
      </c>
      <c r="C222" s="258" t="s">
        <v>492</v>
      </c>
    </row>
    <row r="223" spans="1:3" x14ac:dyDescent="0.2">
      <c r="A223" s="378"/>
      <c r="B223" s="259" t="s">
        <v>588</v>
      </c>
      <c r="C223" s="259" t="s">
        <v>588</v>
      </c>
    </row>
    <row r="224" spans="1:3" x14ac:dyDescent="0.2">
      <c r="A224" s="21"/>
      <c r="B224" s="269"/>
      <c r="C224" s="269"/>
    </row>
    <row r="225" spans="1:3" x14ac:dyDescent="0.2">
      <c r="A225" s="17" t="s">
        <v>66</v>
      </c>
      <c r="B225" s="225">
        <v>3684837902</v>
      </c>
      <c r="C225" s="103">
        <v>2412820246</v>
      </c>
    </row>
    <row r="226" spans="1:3" x14ac:dyDescent="0.2">
      <c r="A226" s="17" t="s">
        <v>68</v>
      </c>
      <c r="B226" s="225">
        <v>5700000</v>
      </c>
      <c r="C226" s="103">
        <v>5000000</v>
      </c>
    </row>
    <row r="227" spans="1:3" ht="15" thickBot="1" x14ac:dyDescent="0.25">
      <c r="A227" s="24"/>
      <c r="B227" s="334">
        <f>SUM(B225:B226)</f>
        <v>3690537902</v>
      </c>
      <c r="C227" s="334">
        <f>SUM(C225:C226)</f>
        <v>2417820246</v>
      </c>
    </row>
    <row r="228" spans="1:3" x14ac:dyDescent="0.2">
      <c r="A228" s="6"/>
      <c r="B228" s="355"/>
      <c r="C228" s="355"/>
    </row>
    <row r="229" spans="1:3" x14ac:dyDescent="0.2">
      <c r="A229" s="6"/>
    </row>
    <row r="230" spans="1:3" x14ac:dyDescent="0.2">
      <c r="A230" s="3">
        <v>9</v>
      </c>
      <c r="B230" s="3" t="s">
        <v>69</v>
      </c>
    </row>
    <row r="231" spans="1:3" x14ac:dyDescent="0.2">
      <c r="A231" s="26"/>
    </row>
    <row r="232" spans="1:3" x14ac:dyDescent="0.2">
      <c r="A232" s="257"/>
      <c r="B232" s="11" t="s">
        <v>590</v>
      </c>
    </row>
    <row r="233" spans="1:3" x14ac:dyDescent="0.2">
      <c r="A233" s="257"/>
      <c r="B233" s="256" t="s">
        <v>591</v>
      </c>
    </row>
    <row r="234" spans="1:3" x14ac:dyDescent="0.2">
      <c r="A234" s="20" t="s">
        <v>70</v>
      </c>
      <c r="B234" s="256"/>
    </row>
    <row r="235" spans="1:3" x14ac:dyDescent="0.2">
      <c r="A235" s="17" t="s">
        <v>492</v>
      </c>
      <c r="B235" s="225">
        <v>704337320</v>
      </c>
      <c r="C235" s="355"/>
    </row>
    <row r="236" spans="1:3" x14ac:dyDescent="0.2">
      <c r="A236" s="271" t="s">
        <v>495</v>
      </c>
      <c r="B236" s="262">
        <v>0</v>
      </c>
    </row>
    <row r="237" spans="1:3" x14ac:dyDescent="0.2">
      <c r="A237" s="271" t="s">
        <v>496</v>
      </c>
      <c r="B237" s="262">
        <v>0</v>
      </c>
    </row>
    <row r="238" spans="1:3" ht="15" thickBot="1" x14ac:dyDescent="0.25">
      <c r="A238" s="17" t="s">
        <v>852</v>
      </c>
      <c r="B238" s="337">
        <f>SUM(B235:B237)</f>
        <v>704337320</v>
      </c>
      <c r="C238" s="355"/>
    </row>
    <row r="239" spans="1:3" x14ac:dyDescent="0.2">
      <c r="A239" s="260" t="s">
        <v>67</v>
      </c>
      <c r="B239" s="66"/>
    </row>
    <row r="240" spans="1:3" x14ac:dyDescent="0.2">
      <c r="A240" s="260" t="s">
        <v>71</v>
      </c>
      <c r="B240" s="66">
        <v>326392720</v>
      </c>
    </row>
    <row r="241" spans="1:3" x14ac:dyDescent="0.2">
      <c r="A241" s="257"/>
      <c r="B241" s="67"/>
    </row>
    <row r="242" spans="1:3" x14ac:dyDescent="0.2">
      <c r="A242" s="20" t="s">
        <v>497</v>
      </c>
      <c r="B242" s="267"/>
    </row>
    <row r="243" spans="1:3" x14ac:dyDescent="0.2">
      <c r="A243" s="17" t="s">
        <v>492</v>
      </c>
      <c r="B243" s="225">
        <v>-621152193</v>
      </c>
      <c r="C243" s="355"/>
    </row>
    <row r="244" spans="1:3" x14ac:dyDescent="0.2">
      <c r="A244" s="271" t="s">
        <v>24</v>
      </c>
      <c r="B244" s="262">
        <v>-19964961</v>
      </c>
    </row>
    <row r="245" spans="1:3" x14ac:dyDescent="0.2">
      <c r="A245" s="271" t="s">
        <v>496</v>
      </c>
      <c r="B245" s="262">
        <v>0</v>
      </c>
    </row>
    <row r="246" spans="1:3" ht="15" thickBot="1" x14ac:dyDescent="0.25">
      <c r="A246" s="17" t="s">
        <v>852</v>
      </c>
      <c r="B246" s="337">
        <f>SUM(B243:B245)</f>
        <v>-641117154</v>
      </c>
      <c r="C246" s="357"/>
    </row>
    <row r="247" spans="1:3" x14ac:dyDescent="0.2">
      <c r="A247" s="257"/>
      <c r="B247" s="267"/>
    </row>
    <row r="248" spans="1:3" x14ac:dyDescent="0.2">
      <c r="A248" s="20" t="s">
        <v>72</v>
      </c>
      <c r="B248" s="267"/>
    </row>
    <row r="249" spans="1:3" x14ac:dyDescent="0.2">
      <c r="A249" s="17" t="s">
        <v>492</v>
      </c>
      <c r="B249" s="225">
        <f>B235+B243</f>
        <v>83185127</v>
      </c>
      <c r="C249" s="355"/>
    </row>
    <row r="250" spans="1:3" ht="15" thickBot="1" x14ac:dyDescent="0.25">
      <c r="A250" s="17" t="s">
        <v>852</v>
      </c>
      <c r="B250" s="337">
        <f>B238+B246</f>
        <v>63220166</v>
      </c>
      <c r="C250" s="355"/>
    </row>
    <row r="251" spans="1:3" x14ac:dyDescent="0.2">
      <c r="A251" s="3"/>
      <c r="B251" s="355"/>
    </row>
    <row r="252" spans="1:3" x14ac:dyDescent="0.2">
      <c r="A252" s="3"/>
    </row>
    <row r="253" spans="1:3" x14ac:dyDescent="0.2">
      <c r="A253" s="3">
        <v>10</v>
      </c>
      <c r="B253" s="3" t="s">
        <v>73</v>
      </c>
    </row>
    <row r="254" spans="1:3" x14ac:dyDescent="0.2">
      <c r="A254" s="28"/>
    </row>
    <row r="255" spans="1:3" x14ac:dyDescent="0.2">
      <c r="A255" s="378"/>
      <c r="B255" s="258" t="s">
        <v>74</v>
      </c>
      <c r="C255" s="258" t="s">
        <v>149</v>
      </c>
    </row>
    <row r="256" spans="1:3" x14ac:dyDescent="0.2">
      <c r="A256" s="378"/>
      <c r="B256" s="258" t="s">
        <v>905</v>
      </c>
      <c r="C256" s="258"/>
    </row>
    <row r="257" spans="1:5" x14ac:dyDescent="0.2">
      <c r="A257" s="21"/>
      <c r="B257" s="258" t="s">
        <v>54</v>
      </c>
      <c r="C257" s="258" t="s">
        <v>54</v>
      </c>
    </row>
    <row r="258" spans="1:5" x14ac:dyDescent="0.2">
      <c r="A258" s="21" t="s">
        <v>492</v>
      </c>
      <c r="B258" s="358">
        <f>C261</f>
        <v>492025578</v>
      </c>
      <c r="C258" s="225">
        <v>446075939</v>
      </c>
    </row>
    <row r="259" spans="1:5" x14ac:dyDescent="0.2">
      <c r="A259" s="21" t="s">
        <v>895</v>
      </c>
      <c r="B259" s="358">
        <v>0</v>
      </c>
      <c r="C259" s="267">
        <v>382150001</v>
      </c>
    </row>
    <row r="260" spans="1:5" x14ac:dyDescent="0.2">
      <c r="A260" s="21" t="s">
        <v>896</v>
      </c>
      <c r="B260" s="358">
        <f>-99222473+34</f>
        <v>-99222439</v>
      </c>
      <c r="C260" s="267">
        <v>-336200362</v>
      </c>
    </row>
    <row r="261" spans="1:5" ht="15" thickBot="1" x14ac:dyDescent="0.25">
      <c r="A261" s="20" t="s">
        <v>852</v>
      </c>
      <c r="B261" s="318">
        <f>SUM(B258:B260)</f>
        <v>392803139</v>
      </c>
      <c r="C261" s="318">
        <f>SUM(C258:C260)</f>
        <v>492025578</v>
      </c>
    </row>
    <row r="262" spans="1:5" x14ac:dyDescent="0.2">
      <c r="B262" s="355"/>
      <c r="C262" s="355"/>
    </row>
    <row r="263" spans="1:5" x14ac:dyDescent="0.2">
      <c r="A263" s="29"/>
    </row>
    <row r="264" spans="1:5" x14ac:dyDescent="0.2">
      <c r="A264" s="3"/>
    </row>
    <row r="265" spans="1:5" x14ac:dyDescent="0.2">
      <c r="A265" s="3"/>
    </row>
    <row r="266" spans="1:5" ht="25.5" x14ac:dyDescent="0.2">
      <c r="A266" s="3">
        <v>11</v>
      </c>
      <c r="B266" s="3" t="s">
        <v>75</v>
      </c>
    </row>
    <row r="267" spans="1:5" x14ac:dyDescent="0.2">
      <c r="A267" s="28"/>
    </row>
    <row r="268" spans="1:5" x14ac:dyDescent="0.2">
      <c r="A268" s="378"/>
      <c r="C268" s="379" t="s">
        <v>901</v>
      </c>
      <c r="D268" s="379"/>
      <c r="E268" s="258"/>
    </row>
    <row r="269" spans="1:5" x14ac:dyDescent="0.2">
      <c r="A269" s="378"/>
      <c r="B269" s="260"/>
      <c r="C269" s="379"/>
      <c r="D269" s="379"/>
      <c r="E269" s="258" t="s">
        <v>852</v>
      </c>
    </row>
    <row r="270" spans="1:5" x14ac:dyDescent="0.2">
      <c r="A270" s="378"/>
      <c r="B270" s="258" t="s">
        <v>897</v>
      </c>
      <c r="C270" s="258" t="s">
        <v>76</v>
      </c>
      <c r="D270" s="258" t="s">
        <v>498</v>
      </c>
      <c r="E270" s="258" t="s">
        <v>54</v>
      </c>
    </row>
    <row r="271" spans="1:5" x14ac:dyDescent="0.2">
      <c r="A271" s="378"/>
      <c r="B271" s="258" t="s">
        <v>54</v>
      </c>
      <c r="C271" s="258" t="s">
        <v>54</v>
      </c>
      <c r="D271" s="258" t="s">
        <v>54</v>
      </c>
      <c r="E271" s="359"/>
    </row>
    <row r="272" spans="1:5" x14ac:dyDescent="0.2">
      <c r="A272" s="257" t="s">
        <v>77</v>
      </c>
      <c r="B272" s="226">
        <v>2666955974</v>
      </c>
      <c r="C272" s="226">
        <f>-'904691'!K16</f>
        <v>1933689000</v>
      </c>
      <c r="D272" s="226">
        <v>-2666955974</v>
      </c>
      <c r="E272" s="226">
        <f t="shared" ref="E272:E274" si="0">SUM(B272:D272)</f>
        <v>1933689000</v>
      </c>
    </row>
    <row r="273" spans="1:5" x14ac:dyDescent="0.2">
      <c r="A273" s="257" t="s">
        <v>78</v>
      </c>
      <c r="B273" s="226">
        <v>650767978</v>
      </c>
      <c r="C273" s="226">
        <f>-'904102'!K65</f>
        <v>3738635348</v>
      </c>
      <c r="D273" s="226">
        <f>-'904102'!K64</f>
        <v>-3997539225</v>
      </c>
      <c r="E273" s="226">
        <f t="shared" si="0"/>
        <v>391864101</v>
      </c>
    </row>
    <row r="274" spans="1:5" x14ac:dyDescent="0.2">
      <c r="A274" s="257" t="s">
        <v>79</v>
      </c>
      <c r="B274" s="226" t="s">
        <v>57</v>
      </c>
      <c r="C274" s="226">
        <f>-'905610'!K32</f>
        <v>81701994</v>
      </c>
      <c r="D274" s="226">
        <f>-'905610'!K31</f>
        <v>-81701994</v>
      </c>
      <c r="E274" s="226">
        <f t="shared" si="0"/>
        <v>0</v>
      </c>
    </row>
    <row r="275" spans="1:5" x14ac:dyDescent="0.2">
      <c r="A275" s="257" t="s">
        <v>499</v>
      </c>
      <c r="B275" s="226">
        <v>109091</v>
      </c>
      <c r="C275" s="227">
        <v>0</v>
      </c>
      <c r="D275" s="227">
        <v>0</v>
      </c>
      <c r="E275" s="226">
        <f>SUM(B275:D275)</f>
        <v>109091</v>
      </c>
    </row>
    <row r="276" spans="1:5" ht="15" thickBot="1" x14ac:dyDescent="0.25">
      <c r="A276" s="30"/>
      <c r="B276" s="338">
        <f>SUM(B272:B275)</f>
        <v>3317833043</v>
      </c>
      <c r="C276" s="338">
        <f t="shared" ref="C276:E276" si="1">SUM(C272:C275)</f>
        <v>5754026342</v>
      </c>
      <c r="D276" s="338">
        <f t="shared" si="1"/>
        <v>-6746197193</v>
      </c>
      <c r="E276" s="338">
        <f t="shared" si="1"/>
        <v>2325662192</v>
      </c>
    </row>
    <row r="277" spans="1:5" x14ac:dyDescent="0.2">
      <c r="A277" s="3"/>
      <c r="B277" s="355"/>
      <c r="E277" s="355"/>
    </row>
    <row r="278" spans="1:5" x14ac:dyDescent="0.2">
      <c r="A278" s="3"/>
    </row>
    <row r="279" spans="1:5" x14ac:dyDescent="0.2">
      <c r="A279" s="3">
        <v>12</v>
      </c>
      <c r="B279" s="3" t="s">
        <v>80</v>
      </c>
    </row>
    <row r="280" spans="1:5" x14ac:dyDescent="0.2">
      <c r="A280" s="31"/>
    </row>
    <row r="281" spans="1:5" x14ac:dyDescent="0.2">
      <c r="A281" s="260"/>
      <c r="B281" s="258" t="s">
        <v>852</v>
      </c>
      <c r="C281" s="258" t="s">
        <v>492</v>
      </c>
    </row>
    <row r="282" spans="1:5" x14ac:dyDescent="0.2">
      <c r="A282" s="260"/>
      <c r="B282" s="259" t="s">
        <v>588</v>
      </c>
      <c r="C282" s="259" t="s">
        <v>588</v>
      </c>
    </row>
    <row r="283" spans="1:5" x14ac:dyDescent="0.2">
      <c r="A283" s="21" t="s">
        <v>500</v>
      </c>
      <c r="B283" s="296">
        <v>1770324449</v>
      </c>
      <c r="C283" s="103">
        <v>5585355000</v>
      </c>
    </row>
    <row r="284" spans="1:5" x14ac:dyDescent="0.2">
      <c r="A284" s="21" t="s">
        <v>82</v>
      </c>
      <c r="B284" s="296">
        <v>1708048648</v>
      </c>
      <c r="C284" s="103">
        <v>1837528055</v>
      </c>
    </row>
    <row r="285" spans="1:5" x14ac:dyDescent="0.2">
      <c r="A285" s="39" t="s">
        <v>81</v>
      </c>
      <c r="B285" s="296">
        <v>1076966650</v>
      </c>
      <c r="C285" s="103">
        <v>1034868900</v>
      </c>
    </row>
    <row r="286" spans="1:5" x14ac:dyDescent="0.2">
      <c r="A286" s="21" t="s">
        <v>83</v>
      </c>
      <c r="B286" s="296">
        <v>590394496</v>
      </c>
      <c r="C286" s="103">
        <v>534721496</v>
      </c>
    </row>
    <row r="287" spans="1:5" x14ac:dyDescent="0.2">
      <c r="A287" s="21" t="s">
        <v>84</v>
      </c>
      <c r="B287" s="297">
        <v>316550964</v>
      </c>
      <c r="C287" s="268">
        <v>697488034</v>
      </c>
    </row>
    <row r="288" spans="1:5" ht="15" thickBot="1" x14ac:dyDescent="0.25">
      <c r="A288" s="24"/>
      <c r="B288" s="334">
        <f>SUM(B283:B287)</f>
        <v>5462285207</v>
      </c>
      <c r="C288" s="334">
        <f>SUM(C283:C287)</f>
        <v>9689961485</v>
      </c>
    </row>
    <row r="289" spans="1:4" x14ac:dyDescent="0.2">
      <c r="A289" s="9"/>
      <c r="B289" s="355"/>
      <c r="C289" s="355"/>
    </row>
    <row r="290" spans="1:4" x14ac:dyDescent="0.2">
      <c r="A290" s="9"/>
    </row>
    <row r="291" spans="1:4" ht="25.5" x14ac:dyDescent="0.2">
      <c r="A291" s="3">
        <v>13</v>
      </c>
      <c r="B291" s="3" t="s">
        <v>85</v>
      </c>
    </row>
    <row r="292" spans="1:4" x14ac:dyDescent="0.2">
      <c r="A292" s="31"/>
    </row>
    <row r="293" spans="1:4" x14ac:dyDescent="0.2">
      <c r="A293" s="378"/>
      <c r="B293" s="258" t="s">
        <v>852</v>
      </c>
      <c r="C293" s="258" t="s">
        <v>492</v>
      </c>
    </row>
    <row r="294" spans="1:4" x14ac:dyDescent="0.2">
      <c r="A294" s="378"/>
      <c r="B294" s="259" t="s">
        <v>588</v>
      </c>
      <c r="C294" s="259" t="s">
        <v>588</v>
      </c>
    </row>
    <row r="295" spans="1:4" x14ac:dyDescent="0.2">
      <c r="A295" s="21" t="s">
        <v>501</v>
      </c>
      <c r="B295" s="103">
        <f>5560574052</f>
        <v>5560574052</v>
      </c>
      <c r="C295" s="103">
        <v>4959019700</v>
      </c>
    </row>
    <row r="296" spans="1:4" x14ac:dyDescent="0.2">
      <c r="A296" s="21" t="s">
        <v>86</v>
      </c>
      <c r="B296" s="103">
        <f>885147899+23077</f>
        <v>885170976</v>
      </c>
      <c r="C296" s="103">
        <v>757913122</v>
      </c>
    </row>
    <row r="297" spans="1:4" x14ac:dyDescent="0.2">
      <c r="A297" s="21" t="s">
        <v>87</v>
      </c>
      <c r="B297" s="103">
        <v>206776942</v>
      </c>
      <c r="C297" s="103">
        <v>10326461</v>
      </c>
    </row>
    <row r="298" spans="1:4" ht="15" thickBot="1" x14ac:dyDescent="0.25">
      <c r="A298" s="24"/>
      <c r="B298" s="334">
        <f>SUM(B295:B297)</f>
        <v>6652521970</v>
      </c>
      <c r="C298" s="334">
        <f>SUM(C295:C297)</f>
        <v>5727259283</v>
      </c>
    </row>
    <row r="299" spans="1:4" x14ac:dyDescent="0.2">
      <c r="A299" s="9"/>
      <c r="B299" s="355"/>
      <c r="C299" s="355"/>
    </row>
    <row r="300" spans="1:4" x14ac:dyDescent="0.2">
      <c r="A300" s="9"/>
    </row>
    <row r="301" spans="1:4" x14ac:dyDescent="0.2">
      <c r="A301" s="213">
        <v>14</v>
      </c>
      <c r="B301" s="29" t="s">
        <v>502</v>
      </c>
    </row>
    <row r="302" spans="1:4" x14ac:dyDescent="0.2">
      <c r="A302" s="32"/>
    </row>
    <row r="303" spans="1:4" x14ac:dyDescent="0.2">
      <c r="A303" s="378"/>
      <c r="B303" s="258" t="s">
        <v>88</v>
      </c>
      <c r="C303" s="376" t="s">
        <v>90</v>
      </c>
      <c r="D303" s="258" t="s">
        <v>91</v>
      </c>
    </row>
    <row r="304" spans="1:4" x14ac:dyDescent="0.2">
      <c r="A304" s="378"/>
      <c r="B304" s="258" t="s">
        <v>89</v>
      </c>
      <c r="C304" s="376"/>
      <c r="D304" s="258" t="s">
        <v>906</v>
      </c>
    </row>
    <row r="305" spans="1:4" x14ac:dyDescent="0.2">
      <c r="A305" s="378"/>
      <c r="B305" s="258" t="s">
        <v>908</v>
      </c>
      <c r="C305" s="376"/>
    </row>
    <row r="306" spans="1:4" x14ac:dyDescent="0.2">
      <c r="A306" s="257"/>
      <c r="B306" s="256" t="s">
        <v>54</v>
      </c>
      <c r="C306" s="209"/>
      <c r="D306" s="360" t="s">
        <v>907</v>
      </c>
    </row>
    <row r="307" spans="1:4" x14ac:dyDescent="0.2">
      <c r="A307" s="33" t="s">
        <v>92</v>
      </c>
      <c r="B307" s="103">
        <v>83000000000</v>
      </c>
      <c r="C307" s="256">
        <v>100</v>
      </c>
      <c r="D307" s="103">
        <v>83000000000</v>
      </c>
    </row>
    <row r="309" spans="1:4" x14ac:dyDescent="0.2">
      <c r="A309" s="34"/>
    </row>
    <row r="310" spans="1:4" x14ac:dyDescent="0.2">
      <c r="A310" s="2"/>
    </row>
    <row r="311" spans="1:4" x14ac:dyDescent="0.2">
      <c r="A311" s="29"/>
    </row>
    <row r="312" spans="1:4" x14ac:dyDescent="0.2">
      <c r="A312" s="213">
        <v>15</v>
      </c>
      <c r="B312" s="29" t="s">
        <v>93</v>
      </c>
    </row>
    <row r="313" spans="1:4" x14ac:dyDescent="0.2">
      <c r="A313" s="104"/>
    </row>
    <row r="314" spans="1:4" ht="25.5" x14ac:dyDescent="0.2">
      <c r="A314" s="260" t="s">
        <v>52</v>
      </c>
      <c r="B314" s="258" t="s">
        <v>725</v>
      </c>
      <c r="C314" s="258" t="s">
        <v>706</v>
      </c>
    </row>
    <row r="315" spans="1:4" x14ac:dyDescent="0.2">
      <c r="A315" s="260"/>
      <c r="B315" s="275" t="s">
        <v>54</v>
      </c>
      <c r="C315" s="275" t="s">
        <v>54</v>
      </c>
    </row>
    <row r="316" spans="1:4" ht="25.5" x14ac:dyDescent="0.2">
      <c r="A316" s="21" t="s">
        <v>503</v>
      </c>
      <c r="B316" s="267">
        <f>-(revenue!C21+revenue!C22)</f>
        <v>23758033680</v>
      </c>
      <c r="C316" s="267">
        <v>19400750001</v>
      </c>
    </row>
    <row r="317" spans="1:4" x14ac:dyDescent="0.2">
      <c r="A317" s="17" t="s">
        <v>94</v>
      </c>
      <c r="B317" s="267">
        <f>-MF!L31</f>
        <v>732976657</v>
      </c>
      <c r="C317" s="267">
        <v>753645950</v>
      </c>
    </row>
    <row r="318" spans="1:4" x14ac:dyDescent="0.2">
      <c r="A318" s="17" t="s">
        <v>95</v>
      </c>
      <c r="B318" s="267">
        <f>-MF!L30</f>
        <v>390775962</v>
      </c>
      <c r="C318" s="267">
        <v>367545929</v>
      </c>
    </row>
    <row r="319" spans="1:4" x14ac:dyDescent="0.2">
      <c r="A319" s="17" t="s">
        <v>96</v>
      </c>
      <c r="B319" s="267">
        <f>-(revenue!C23+revenue!C18)</f>
        <v>214696800</v>
      </c>
      <c r="C319" s="267">
        <v>291618336</v>
      </c>
    </row>
    <row r="320" spans="1:4" ht="15" thickBot="1" x14ac:dyDescent="0.25">
      <c r="A320" s="20"/>
      <c r="B320" s="336">
        <f>SUM(B316:B319)</f>
        <v>25096483099</v>
      </c>
      <c r="C320" s="336">
        <f>SUM(C316:C319)</f>
        <v>20813560216</v>
      </c>
    </row>
    <row r="321" spans="1:3" x14ac:dyDescent="0.2">
      <c r="A321" s="29"/>
      <c r="B321" s="358"/>
      <c r="C321" s="358"/>
    </row>
    <row r="322" spans="1:3" x14ac:dyDescent="0.2">
      <c r="A322" s="29"/>
    </row>
    <row r="323" spans="1:3" x14ac:dyDescent="0.2">
      <c r="A323" s="213">
        <v>16</v>
      </c>
      <c r="B323" s="29" t="s">
        <v>97</v>
      </c>
    </row>
    <row r="324" spans="1:3" x14ac:dyDescent="0.2">
      <c r="A324" s="29"/>
    </row>
    <row r="325" spans="1:3" ht="25.5" x14ac:dyDescent="0.2">
      <c r="A325" s="372"/>
      <c r="B325" s="258" t="s">
        <v>725</v>
      </c>
      <c r="C325" s="258" t="s">
        <v>706</v>
      </c>
    </row>
    <row r="326" spans="1:3" x14ac:dyDescent="0.2">
      <c r="A326" s="372"/>
      <c r="B326" s="275" t="s">
        <v>54</v>
      </c>
      <c r="C326" s="275" t="s">
        <v>54</v>
      </c>
    </row>
    <row r="327" spans="1:3" x14ac:dyDescent="0.2">
      <c r="A327" s="35"/>
      <c r="B327" s="36"/>
      <c r="C327" s="36"/>
    </row>
    <row r="328" spans="1:3" x14ac:dyDescent="0.2">
      <c r="A328" s="21" t="s">
        <v>98</v>
      </c>
      <c r="B328" s="267">
        <f>ROUND('1EXP_YTD'!AA91,0)</f>
        <v>4880479117</v>
      </c>
      <c r="C328" s="267">
        <v>4855121047.5299997</v>
      </c>
    </row>
    <row r="329" spans="1:3" x14ac:dyDescent="0.2">
      <c r="A329" s="21" t="s">
        <v>99</v>
      </c>
      <c r="B329" s="225">
        <f>'1EXP_YTD'!AA94</f>
        <v>533842267</v>
      </c>
      <c r="C329" s="225">
        <v>507796070</v>
      </c>
    </row>
    <row r="330" spans="1:3" x14ac:dyDescent="0.2">
      <c r="A330" s="21" t="s">
        <v>100</v>
      </c>
      <c r="B330" s="267">
        <f>'1EXP_YTD'!AA96</f>
        <v>150594824</v>
      </c>
      <c r="C330" s="267">
        <v>100887168</v>
      </c>
    </row>
    <row r="331" spans="1:3" x14ac:dyDescent="0.2">
      <c r="A331" s="17" t="s">
        <v>101</v>
      </c>
      <c r="B331" s="267">
        <f>'1EXP_YTD'!AA95</f>
        <v>49734379</v>
      </c>
      <c r="C331" s="267">
        <v>38108250</v>
      </c>
    </row>
    <row r="332" spans="1:3" x14ac:dyDescent="0.2">
      <c r="A332" s="17" t="s">
        <v>102</v>
      </c>
      <c r="B332" s="267">
        <f>'1EXP_YTD'!AA97</f>
        <v>5655422</v>
      </c>
      <c r="C332" s="267">
        <v>4791588</v>
      </c>
    </row>
    <row r="333" spans="1:3" x14ac:dyDescent="0.2">
      <c r="A333" s="21" t="s">
        <v>103</v>
      </c>
      <c r="B333" s="267">
        <f>'1EXP_YTD'!AA98</f>
        <v>11248634</v>
      </c>
      <c r="C333" s="267">
        <v>24936267</v>
      </c>
    </row>
    <row r="334" spans="1:3" ht="15" thickBot="1" x14ac:dyDescent="0.25">
      <c r="A334" s="30"/>
      <c r="B334" s="336">
        <f>SUM(B328:B333)</f>
        <v>5631554643</v>
      </c>
      <c r="C334" s="336">
        <f>SUM(C328:C333)</f>
        <v>5531640390.5299997</v>
      </c>
    </row>
    <row r="335" spans="1:3" x14ac:dyDescent="0.2">
      <c r="A335" s="29"/>
      <c r="B335" s="355"/>
      <c r="C335" s="355"/>
    </row>
    <row r="336" spans="1:3" x14ac:dyDescent="0.2">
      <c r="A336" s="29"/>
    </row>
    <row r="337" spans="1:3" x14ac:dyDescent="0.2">
      <c r="A337" s="213">
        <v>17</v>
      </c>
      <c r="B337" s="29" t="s">
        <v>104</v>
      </c>
    </row>
    <row r="338" spans="1:3" x14ac:dyDescent="0.2">
      <c r="A338" s="37"/>
    </row>
    <row r="339" spans="1:3" ht="25.5" x14ac:dyDescent="0.2">
      <c r="A339" s="380"/>
      <c r="B339" s="258" t="s">
        <v>725</v>
      </c>
      <c r="C339" s="258" t="s">
        <v>706</v>
      </c>
    </row>
    <row r="340" spans="1:3" x14ac:dyDescent="0.2">
      <c r="A340" s="380"/>
      <c r="B340" s="275" t="s">
        <v>54</v>
      </c>
      <c r="C340" s="275" t="s">
        <v>54</v>
      </c>
    </row>
    <row r="341" spans="1:3" x14ac:dyDescent="0.2">
      <c r="A341" s="38"/>
      <c r="B341" s="256"/>
      <c r="C341" s="256"/>
    </row>
    <row r="342" spans="1:3" x14ac:dyDescent="0.2">
      <c r="A342" s="257" t="s">
        <v>105</v>
      </c>
      <c r="B342" s="267">
        <v>1765830573</v>
      </c>
      <c r="C342" s="267">
        <v>1288682333</v>
      </c>
    </row>
    <row r="343" spans="1:3" x14ac:dyDescent="0.2">
      <c r="A343" s="39" t="s">
        <v>106</v>
      </c>
      <c r="B343" s="267">
        <v>0</v>
      </c>
      <c r="C343" s="267">
        <v>23053539</v>
      </c>
    </row>
    <row r="344" spans="1:3" ht="15" thickBot="1" x14ac:dyDescent="0.25">
      <c r="A344" s="30"/>
      <c r="B344" s="336">
        <f>SUM(B342:B343)</f>
        <v>1765830573</v>
      </c>
      <c r="C344" s="336">
        <f>SUM(C342:C343)</f>
        <v>1311735872</v>
      </c>
    </row>
    <row r="345" spans="1:3" x14ac:dyDescent="0.2">
      <c r="A345" s="2"/>
      <c r="B345" s="355"/>
      <c r="C345" s="355"/>
    </row>
    <row r="346" spans="1:3" x14ac:dyDescent="0.2">
      <c r="A346" s="2"/>
    </row>
    <row r="347" spans="1:3" x14ac:dyDescent="0.2">
      <c r="A347" s="213">
        <v>18</v>
      </c>
      <c r="B347" s="29" t="s">
        <v>107</v>
      </c>
    </row>
    <row r="348" spans="1:3" x14ac:dyDescent="0.2">
      <c r="A348" s="104"/>
    </row>
    <row r="349" spans="1:3" ht="25.5" x14ac:dyDescent="0.2">
      <c r="A349" s="260"/>
      <c r="B349" s="258" t="s">
        <v>725</v>
      </c>
      <c r="C349" s="258" t="s">
        <v>706</v>
      </c>
    </row>
    <row r="350" spans="1:3" x14ac:dyDescent="0.2">
      <c r="A350" s="21"/>
      <c r="B350" s="275" t="s">
        <v>54</v>
      </c>
      <c r="C350" s="275" t="s">
        <v>54</v>
      </c>
    </row>
    <row r="351" spans="1:3" x14ac:dyDescent="0.2">
      <c r="A351" s="21" t="s">
        <v>98</v>
      </c>
      <c r="B351" s="297">
        <f>'1EXP_YTD'!Z91</f>
        <v>3980499620</v>
      </c>
      <c r="C351" s="225">
        <v>3867277549</v>
      </c>
    </row>
    <row r="352" spans="1:3" x14ac:dyDescent="0.2">
      <c r="A352" s="21" t="s">
        <v>99</v>
      </c>
      <c r="B352" s="296">
        <f>ROUND('1EXP_YTD'!Z94,0)</f>
        <v>1862172374</v>
      </c>
      <c r="C352" s="225">
        <v>1102045673.5599999</v>
      </c>
    </row>
    <row r="353" spans="1:3" x14ac:dyDescent="0.2">
      <c r="A353" s="21" t="s">
        <v>81</v>
      </c>
      <c r="B353" s="297">
        <f>'1EXP_YTD'!Z93</f>
        <v>765384750</v>
      </c>
      <c r="C353" s="267">
        <v>644746468</v>
      </c>
    </row>
    <row r="354" spans="1:3" x14ac:dyDescent="0.2">
      <c r="A354" s="21" t="s">
        <v>108</v>
      </c>
      <c r="B354" s="297">
        <f>ROUND('1EXP_YTD'!Z92-1793622,0)</f>
        <v>588129448</v>
      </c>
      <c r="C354" s="267">
        <v>600065011.90999985</v>
      </c>
    </row>
    <row r="355" spans="1:3" x14ac:dyDescent="0.2">
      <c r="A355" s="21" t="s">
        <v>100</v>
      </c>
      <c r="B355" s="297">
        <f>'1EXP_YTD'!Z96</f>
        <v>381039922</v>
      </c>
      <c r="C355" s="267">
        <v>319476033</v>
      </c>
    </row>
    <row r="356" spans="1:3" x14ac:dyDescent="0.2">
      <c r="A356" s="21" t="s">
        <v>101</v>
      </c>
      <c r="B356" s="297">
        <f>'1EXP_YTD'!Z95</f>
        <v>126081403</v>
      </c>
      <c r="C356" s="267">
        <v>120676124</v>
      </c>
    </row>
    <row r="357" spans="1:3" x14ac:dyDescent="0.2">
      <c r="A357" s="21" t="s">
        <v>102</v>
      </c>
      <c r="B357" s="297">
        <f>'1EXP_YTD'!Z97</f>
        <v>14309539</v>
      </c>
      <c r="C357" s="267">
        <v>15173373</v>
      </c>
    </row>
    <row r="358" spans="1:3" x14ac:dyDescent="0.2">
      <c r="A358" s="21" t="s">
        <v>103</v>
      </c>
      <c r="B358" s="297">
        <f>'1EXP_YTD'!Z98</f>
        <v>406380191</v>
      </c>
      <c r="C358" s="267">
        <v>648998484</v>
      </c>
    </row>
    <row r="359" spans="1:3" ht="15" thickBot="1" x14ac:dyDescent="0.25">
      <c r="A359" s="24"/>
      <c r="B359" s="339">
        <f>SUM(B351:B358)</f>
        <v>8123997247</v>
      </c>
      <c r="C359" s="336">
        <f>SUM(C351:C358)</f>
        <v>7318458716.4699993</v>
      </c>
    </row>
    <row r="360" spans="1:3" x14ac:dyDescent="0.2">
      <c r="B360" s="357"/>
      <c r="C360" s="361"/>
    </row>
    <row r="361" spans="1:3" x14ac:dyDescent="0.2">
      <c r="A361" s="210"/>
    </row>
    <row r="362" spans="1:3" x14ac:dyDescent="0.2">
      <c r="A362" s="29"/>
    </row>
    <row r="363" spans="1:3" x14ac:dyDescent="0.2">
      <c r="A363" s="29"/>
    </row>
    <row r="364" spans="1:3" x14ac:dyDescent="0.2">
      <c r="A364" s="3">
        <v>19</v>
      </c>
      <c r="B364" s="3" t="s">
        <v>109</v>
      </c>
    </row>
    <row r="365" spans="1:3" x14ac:dyDescent="0.2">
      <c r="A365" s="9" t="s">
        <v>504</v>
      </c>
    </row>
    <row r="366" spans="1:3" x14ac:dyDescent="0.2">
      <c r="A366" s="9" t="s">
        <v>804</v>
      </c>
    </row>
    <row r="367" spans="1:3" x14ac:dyDescent="0.2">
      <c r="A367" s="9" t="s">
        <v>805</v>
      </c>
    </row>
    <row r="368" spans="1:3" ht="25.5" x14ac:dyDescent="0.2">
      <c r="A368" s="271"/>
      <c r="B368" s="258" t="s">
        <v>725</v>
      </c>
      <c r="C368" s="258" t="s">
        <v>706</v>
      </c>
    </row>
    <row r="369" spans="1:3" x14ac:dyDescent="0.2">
      <c r="A369" s="21"/>
      <c r="B369" s="259"/>
      <c r="C369" s="259"/>
    </row>
    <row r="370" spans="1:3" x14ac:dyDescent="0.2">
      <c r="A370" s="39" t="s">
        <v>110</v>
      </c>
      <c r="B370" s="267">
        <v>1933689000</v>
      </c>
      <c r="C370" s="267">
        <v>1141068000</v>
      </c>
    </row>
    <row r="371" spans="1:3" x14ac:dyDescent="0.2">
      <c r="A371" s="257" t="s">
        <v>505</v>
      </c>
      <c r="B371" s="225">
        <v>834699647</v>
      </c>
      <c r="C371" s="225">
        <v>731397454</v>
      </c>
    </row>
    <row r="372" spans="1:3" ht="15" thickBot="1" x14ac:dyDescent="0.25">
      <c r="A372" s="30"/>
      <c r="B372" s="318">
        <f>SUM(B370:B371)</f>
        <v>2768388647</v>
      </c>
      <c r="C372" s="318">
        <f>SUM(C370:C371)</f>
        <v>1872465454</v>
      </c>
    </row>
    <row r="373" spans="1:3" x14ac:dyDescent="0.2">
      <c r="A373" s="40"/>
      <c r="B373" s="355"/>
      <c r="C373" s="355"/>
    </row>
    <row r="374" spans="1:3" x14ac:dyDescent="0.2">
      <c r="A374" s="312">
        <v>19.100000000000001</v>
      </c>
      <c r="B374" s="41" t="s">
        <v>111</v>
      </c>
    </row>
    <row r="375" spans="1:3" ht="25.5" x14ac:dyDescent="0.2">
      <c r="A375" s="2" t="s">
        <v>112</v>
      </c>
    </row>
    <row r="376" spans="1:3" x14ac:dyDescent="0.2">
      <c r="A376" s="273"/>
    </row>
    <row r="377" spans="1:3" ht="25.5" x14ac:dyDescent="0.2">
      <c r="A377" s="378"/>
      <c r="B377" s="258" t="s">
        <v>725</v>
      </c>
      <c r="C377" s="258" t="s">
        <v>706</v>
      </c>
    </row>
    <row r="378" spans="1:3" x14ac:dyDescent="0.2">
      <c r="A378" s="378"/>
      <c r="B378" s="258" t="s">
        <v>54</v>
      </c>
      <c r="C378" s="258" t="s">
        <v>54</v>
      </c>
    </row>
    <row r="379" spans="1:3" x14ac:dyDescent="0.2">
      <c r="A379" s="257"/>
      <c r="B379" s="276"/>
      <c r="C379" s="276"/>
    </row>
    <row r="380" spans="1:3" x14ac:dyDescent="0.2">
      <c r="A380" s="313" t="s">
        <v>113</v>
      </c>
      <c r="B380" s="314">
        <v>12904972000</v>
      </c>
      <c r="C380" s="314">
        <v>9275196981</v>
      </c>
    </row>
    <row r="381" spans="1:3" x14ac:dyDescent="0.2">
      <c r="A381" s="257" t="s">
        <v>114</v>
      </c>
      <c r="B381" s="315">
        <f>ROUND(B380*20%,0)</f>
        <v>2580994400</v>
      </c>
      <c r="C381" s="315">
        <v>1855039396.2</v>
      </c>
    </row>
    <row r="382" spans="1:3" x14ac:dyDescent="0.2">
      <c r="A382" s="42" t="s">
        <v>115</v>
      </c>
      <c r="B382" s="316"/>
      <c r="C382" s="316"/>
    </row>
    <row r="383" spans="1:3" x14ac:dyDescent="0.2">
      <c r="A383" s="43" t="s">
        <v>116</v>
      </c>
      <c r="B383" s="316">
        <f>100000000*20%</f>
        <v>20000000</v>
      </c>
      <c r="C383" s="316">
        <v>0</v>
      </c>
    </row>
    <row r="384" spans="1:3" x14ac:dyDescent="0.2">
      <c r="A384" s="43" t="s">
        <v>117</v>
      </c>
      <c r="B384" s="316">
        <f>167394438-191</f>
        <v>167394247</v>
      </c>
      <c r="C384" s="316">
        <v>22488406</v>
      </c>
    </row>
    <row r="385" spans="1:6" x14ac:dyDescent="0.2">
      <c r="A385" s="42" t="s">
        <v>118</v>
      </c>
      <c r="B385" s="316"/>
      <c r="C385" s="316"/>
    </row>
    <row r="386" spans="1:6" x14ac:dyDescent="0.2">
      <c r="A386" s="43" t="s">
        <v>119</v>
      </c>
      <c r="B386" s="316">
        <v>0</v>
      </c>
      <c r="C386" s="316">
        <v>0</v>
      </c>
    </row>
    <row r="387" spans="1:6" x14ac:dyDescent="0.2">
      <c r="A387" s="44" t="s">
        <v>120</v>
      </c>
      <c r="B387" s="225">
        <v>0</v>
      </c>
      <c r="C387" s="225">
        <v>-5062348</v>
      </c>
    </row>
    <row r="388" spans="1:6" ht="15" thickBot="1" x14ac:dyDescent="0.25">
      <c r="A388" s="340" t="s">
        <v>121</v>
      </c>
      <c r="B388" s="318">
        <f>SUM(B381:B387)</f>
        <v>2768388647</v>
      </c>
      <c r="C388" s="318">
        <f>SUM(C381:C387)</f>
        <v>1872465454.2</v>
      </c>
    </row>
    <row r="389" spans="1:6" x14ac:dyDescent="0.2">
      <c r="A389" s="40"/>
      <c r="B389" s="358"/>
      <c r="C389" s="358"/>
    </row>
    <row r="390" spans="1:6" x14ac:dyDescent="0.2">
      <c r="A390" s="317">
        <v>19.2</v>
      </c>
      <c r="B390" s="41" t="s">
        <v>122</v>
      </c>
    </row>
    <row r="391" spans="1:6" x14ac:dyDescent="0.2">
      <c r="A391" s="9" t="s">
        <v>898</v>
      </c>
    </row>
    <row r="392" spans="1:6" x14ac:dyDescent="0.2">
      <c r="A392" s="353" t="s">
        <v>806</v>
      </c>
    </row>
    <row r="393" spans="1:6" x14ac:dyDescent="0.2">
      <c r="A393" s="353" t="s">
        <v>899</v>
      </c>
    </row>
    <row r="394" spans="1:6" x14ac:dyDescent="0.2">
      <c r="A394" s="29"/>
    </row>
    <row r="395" spans="1:6" x14ac:dyDescent="0.2">
      <c r="A395" s="15"/>
    </row>
    <row r="396" spans="1:6" x14ac:dyDescent="0.2">
      <c r="A396" s="317">
        <v>19.3</v>
      </c>
      <c r="B396" s="15" t="s">
        <v>123</v>
      </c>
    </row>
    <row r="397" spans="1:6" ht="25.5" x14ac:dyDescent="0.2">
      <c r="A397" s="2" t="s">
        <v>900</v>
      </c>
    </row>
    <row r="398" spans="1:6" x14ac:dyDescent="0.2">
      <c r="A398" s="274"/>
    </row>
    <row r="399" spans="1:6" ht="15" customHeight="1" x14ac:dyDescent="0.2">
      <c r="A399" s="260"/>
      <c r="B399" s="381" t="s">
        <v>379</v>
      </c>
      <c r="C399" s="381"/>
      <c r="D399" s="381" t="s">
        <v>506</v>
      </c>
      <c r="E399" s="381"/>
      <c r="F399" s="271"/>
    </row>
    <row r="400" spans="1:6" ht="38.25" x14ac:dyDescent="0.2">
      <c r="A400" s="378"/>
      <c r="B400" s="258" t="s">
        <v>852</v>
      </c>
      <c r="C400" s="258" t="s">
        <v>492</v>
      </c>
      <c r="D400" s="258" t="s">
        <v>725</v>
      </c>
      <c r="E400" s="258" t="s">
        <v>706</v>
      </c>
      <c r="F400" s="260"/>
    </row>
    <row r="401" spans="1:6" x14ac:dyDescent="0.2">
      <c r="A401" s="378"/>
      <c r="B401" s="258" t="s">
        <v>54</v>
      </c>
      <c r="C401" s="258" t="s">
        <v>54</v>
      </c>
      <c r="D401" s="256" t="s">
        <v>54</v>
      </c>
      <c r="E401" s="256" t="s">
        <v>54</v>
      </c>
      <c r="F401" s="257"/>
    </row>
    <row r="402" spans="1:6" x14ac:dyDescent="0.2">
      <c r="A402" s="260"/>
      <c r="B402" s="258"/>
      <c r="C402" s="258"/>
      <c r="D402" s="275"/>
      <c r="E402" s="260"/>
      <c r="F402" s="260"/>
    </row>
    <row r="403" spans="1:6" x14ac:dyDescent="0.2">
      <c r="A403" s="257" t="s">
        <v>124</v>
      </c>
      <c r="B403" s="362">
        <v>1092457000</v>
      </c>
      <c r="C403" s="225">
        <v>1937992297</v>
      </c>
      <c r="D403" s="316">
        <f>B403-C403</f>
        <v>-845535297</v>
      </c>
      <c r="E403" s="225">
        <v>-739025504</v>
      </c>
      <c r="F403" s="257"/>
    </row>
    <row r="404" spans="1:6" x14ac:dyDescent="0.2">
      <c r="A404" s="257" t="s">
        <v>125</v>
      </c>
      <c r="B404" s="362">
        <v>116402000</v>
      </c>
      <c r="C404" s="225">
        <v>105566350</v>
      </c>
      <c r="D404" s="316">
        <f>B404-C404</f>
        <v>10835650</v>
      </c>
      <c r="E404" s="225">
        <v>7628050</v>
      </c>
      <c r="F404" s="257"/>
    </row>
    <row r="405" spans="1:6" ht="15" thickBot="1" x14ac:dyDescent="0.25">
      <c r="A405" s="257"/>
      <c r="B405" s="318">
        <f>SUM(B403:B404)</f>
        <v>1208859000</v>
      </c>
      <c r="C405" s="318">
        <f>SUM(C403:C404)</f>
        <v>2043558647</v>
      </c>
      <c r="D405" s="318">
        <f>SUM(D403:D404)</f>
        <v>-834699647</v>
      </c>
      <c r="E405" s="318">
        <f>SUM(E403:E404)</f>
        <v>-731397454</v>
      </c>
      <c r="F405" s="30"/>
    </row>
    <row r="406" spans="1:6" x14ac:dyDescent="0.2">
      <c r="A406" s="9"/>
      <c r="B406" s="355"/>
      <c r="C406" s="355"/>
      <c r="D406" s="361"/>
      <c r="E406" s="361"/>
    </row>
    <row r="407" spans="1:6" x14ac:dyDescent="0.2">
      <c r="A407" s="9"/>
    </row>
    <row r="408" spans="1:6" x14ac:dyDescent="0.2">
      <c r="A408" s="213">
        <v>20</v>
      </c>
      <c r="B408" s="29" t="s">
        <v>126</v>
      </c>
    </row>
    <row r="409" spans="1:6" ht="25.5" x14ac:dyDescent="0.2">
      <c r="A409" s="2" t="s">
        <v>807</v>
      </c>
    </row>
    <row r="410" spans="1:6" x14ac:dyDescent="0.2">
      <c r="A410" s="45"/>
    </row>
    <row r="411" spans="1:6" ht="38.25" x14ac:dyDescent="0.2">
      <c r="A411" s="371" t="s">
        <v>127</v>
      </c>
      <c r="B411" s="377" t="s">
        <v>128</v>
      </c>
      <c r="C411" s="377" t="s">
        <v>129</v>
      </c>
      <c r="D411" s="270"/>
      <c r="E411" s="258" t="s">
        <v>725</v>
      </c>
      <c r="F411" s="258" t="s">
        <v>706</v>
      </c>
    </row>
    <row r="412" spans="1:6" x14ac:dyDescent="0.2">
      <c r="A412" s="371"/>
      <c r="B412" s="377"/>
      <c r="C412" s="377"/>
      <c r="E412" s="273" t="s">
        <v>146</v>
      </c>
      <c r="F412" s="11" t="s">
        <v>146</v>
      </c>
    </row>
    <row r="413" spans="1:6" x14ac:dyDescent="0.2">
      <c r="A413" s="46"/>
      <c r="B413" s="29"/>
      <c r="C413" s="9"/>
      <c r="E413" s="274"/>
      <c r="F413" s="261"/>
    </row>
    <row r="414" spans="1:6" x14ac:dyDescent="0.2">
      <c r="A414" s="17" t="s">
        <v>92</v>
      </c>
      <c r="B414" s="47" t="s">
        <v>130</v>
      </c>
      <c r="C414" s="47" t="s">
        <v>131</v>
      </c>
      <c r="E414" s="65">
        <f>B316</f>
        <v>23758033680</v>
      </c>
      <c r="F414" s="103">
        <v>19400750001</v>
      </c>
    </row>
    <row r="415" spans="1:6" x14ac:dyDescent="0.2">
      <c r="A415" s="17"/>
      <c r="B415" s="47"/>
      <c r="C415" s="47" t="s">
        <v>132</v>
      </c>
      <c r="E415" s="65">
        <f>-Sheet7!L112</f>
        <v>531634746</v>
      </c>
      <c r="F415" s="103">
        <v>420363201</v>
      </c>
    </row>
    <row r="416" spans="1:6" x14ac:dyDescent="0.2">
      <c r="A416" s="17"/>
      <c r="B416" s="47"/>
      <c r="C416" s="47" t="s">
        <v>133</v>
      </c>
      <c r="E416" s="65">
        <f>-Sheet7!L113</f>
        <v>454198584</v>
      </c>
      <c r="F416" s="103">
        <v>401363232</v>
      </c>
    </row>
    <row r="417" spans="1:7" x14ac:dyDescent="0.2">
      <c r="A417" s="46"/>
      <c r="B417" s="29"/>
      <c r="C417" s="9"/>
      <c r="E417" s="9"/>
      <c r="F417" s="256"/>
    </row>
    <row r="418" spans="1:7" ht="25.5" customHeight="1" x14ac:dyDescent="0.2">
      <c r="A418" s="17" t="s">
        <v>134</v>
      </c>
      <c r="B418" s="47" t="s">
        <v>135</v>
      </c>
      <c r="C418" s="47" t="s">
        <v>136</v>
      </c>
      <c r="E418" s="65">
        <f>B317</f>
        <v>732976657</v>
      </c>
      <c r="F418" s="103">
        <v>753645950</v>
      </c>
    </row>
    <row r="419" spans="1:7" x14ac:dyDescent="0.2">
      <c r="A419" s="17"/>
      <c r="B419" s="47"/>
      <c r="C419" s="47"/>
      <c r="E419" s="9"/>
      <c r="F419" s="256"/>
    </row>
    <row r="420" spans="1:7" x14ac:dyDescent="0.2">
      <c r="A420" s="17" t="s">
        <v>137</v>
      </c>
      <c r="B420" s="47" t="s">
        <v>135</v>
      </c>
      <c r="C420" s="47" t="s">
        <v>136</v>
      </c>
      <c r="E420" s="65">
        <f>B318</f>
        <v>390775962</v>
      </c>
      <c r="F420" s="103">
        <v>367545929</v>
      </c>
    </row>
    <row r="421" spans="1:7" x14ac:dyDescent="0.2">
      <c r="A421" s="17"/>
      <c r="B421" s="47"/>
      <c r="C421" s="47"/>
      <c r="E421" s="9"/>
      <c r="F421" s="256"/>
    </row>
    <row r="422" spans="1:7" x14ac:dyDescent="0.2">
      <c r="A422" s="257" t="s">
        <v>138</v>
      </c>
      <c r="B422" s="47" t="s">
        <v>139</v>
      </c>
      <c r="C422" s="47" t="s">
        <v>849</v>
      </c>
      <c r="E422" s="323">
        <f>-Sheet7!L108</f>
        <v>-17923399.780000001</v>
      </c>
      <c r="F422" s="103">
        <v>81800233</v>
      </c>
    </row>
    <row r="423" spans="1:7" x14ac:dyDescent="0.2">
      <c r="A423" s="17"/>
      <c r="B423" s="47"/>
      <c r="C423" s="47"/>
      <c r="E423" s="9"/>
      <c r="F423" s="256"/>
    </row>
    <row r="424" spans="1:7" x14ac:dyDescent="0.2">
      <c r="A424" s="17" t="s">
        <v>140</v>
      </c>
      <c r="B424" s="47" t="s">
        <v>135</v>
      </c>
      <c r="C424" s="47" t="s">
        <v>108</v>
      </c>
      <c r="E424" s="65">
        <f>-Sheet7!L110</f>
        <v>202955952.38</v>
      </c>
      <c r="F424" s="103">
        <v>226177674</v>
      </c>
    </row>
    <row r="425" spans="1:7" x14ac:dyDescent="0.2">
      <c r="A425" s="17"/>
      <c r="B425" s="47"/>
      <c r="C425" s="47"/>
      <c r="E425" s="9"/>
      <c r="F425" s="256"/>
    </row>
    <row r="426" spans="1:7" x14ac:dyDescent="0.2">
      <c r="A426" s="17" t="s">
        <v>141</v>
      </c>
      <c r="B426" s="47" t="s">
        <v>142</v>
      </c>
      <c r="C426" s="9" t="s">
        <v>108</v>
      </c>
      <c r="E426" s="65">
        <f>-Sheet7!L109</f>
        <v>333682480.62</v>
      </c>
      <c r="F426" s="103">
        <v>305051163</v>
      </c>
    </row>
    <row r="427" spans="1:7" x14ac:dyDescent="0.2">
      <c r="A427" s="48"/>
      <c r="B427" s="49"/>
      <c r="C427" s="49"/>
      <c r="D427" s="50"/>
      <c r="E427" s="392"/>
      <c r="F427" s="392"/>
    </row>
    <row r="428" spans="1:7" x14ac:dyDescent="0.2">
      <c r="A428" s="257"/>
      <c r="B428" s="257"/>
      <c r="C428" s="257"/>
      <c r="D428" s="257"/>
      <c r="E428" s="257"/>
      <c r="F428" s="257"/>
    </row>
    <row r="430" spans="1:7" ht="25.5" x14ac:dyDescent="0.2">
      <c r="A430" s="2" t="s">
        <v>902</v>
      </c>
      <c r="G430" s="65"/>
    </row>
    <row r="431" spans="1:7" x14ac:dyDescent="0.2">
      <c r="A431" s="45"/>
    </row>
    <row r="432" spans="1:7" x14ac:dyDescent="0.2">
      <c r="A432" s="371" t="s">
        <v>127</v>
      </c>
      <c r="B432" s="371" t="s">
        <v>128</v>
      </c>
      <c r="C432" s="371" t="s">
        <v>143</v>
      </c>
      <c r="D432" s="11" t="s">
        <v>852</v>
      </c>
      <c r="E432" s="11" t="s">
        <v>492</v>
      </c>
    </row>
    <row r="433" spans="1:5" x14ac:dyDescent="0.2">
      <c r="A433" s="371"/>
      <c r="B433" s="371"/>
      <c r="C433" s="371"/>
      <c r="D433" s="11" t="s">
        <v>144</v>
      </c>
      <c r="E433" s="11" t="s">
        <v>144</v>
      </c>
    </row>
    <row r="434" spans="1:5" x14ac:dyDescent="0.2">
      <c r="A434" s="371"/>
      <c r="B434" s="371"/>
      <c r="C434" s="371"/>
      <c r="D434" s="11" t="s">
        <v>145</v>
      </c>
      <c r="E434" s="11" t="s">
        <v>145</v>
      </c>
    </row>
    <row r="435" spans="1:5" x14ac:dyDescent="0.2">
      <c r="A435" s="371"/>
      <c r="B435" s="371"/>
      <c r="C435" s="371"/>
      <c r="D435" s="341" t="s">
        <v>146</v>
      </c>
      <c r="E435" s="341" t="s">
        <v>146</v>
      </c>
    </row>
    <row r="436" spans="1:5" x14ac:dyDescent="0.2">
      <c r="A436" s="17" t="s">
        <v>92</v>
      </c>
      <c r="B436" s="17" t="s">
        <v>130</v>
      </c>
      <c r="C436" s="17" t="s">
        <v>147</v>
      </c>
      <c r="D436" s="327">
        <f>B211</f>
        <v>6647083866</v>
      </c>
      <c r="E436" s="325">
        <v>7375175120</v>
      </c>
    </row>
    <row r="437" spans="1:5" x14ac:dyDescent="0.2">
      <c r="A437" s="17"/>
      <c r="B437" s="17"/>
      <c r="C437" s="17"/>
      <c r="D437" s="211"/>
      <c r="E437" s="211"/>
    </row>
    <row r="438" spans="1:5" x14ac:dyDescent="0.2">
      <c r="A438" s="17" t="s">
        <v>507</v>
      </c>
      <c r="B438" s="17" t="s">
        <v>135</v>
      </c>
      <c r="C438" s="17" t="s">
        <v>148</v>
      </c>
      <c r="D438" s="327">
        <f>B212</f>
        <v>237426645</v>
      </c>
      <c r="E438" s="325">
        <v>258791087</v>
      </c>
    </row>
    <row r="439" spans="1:5" x14ac:dyDescent="0.2">
      <c r="A439" s="17"/>
      <c r="B439" s="17"/>
      <c r="C439" s="17"/>
      <c r="D439" s="211"/>
      <c r="E439" s="211"/>
    </row>
    <row r="440" spans="1:5" x14ac:dyDescent="0.2">
      <c r="A440" s="17" t="s">
        <v>508</v>
      </c>
      <c r="B440" s="17" t="s">
        <v>135</v>
      </c>
      <c r="C440" s="17" t="s">
        <v>148</v>
      </c>
      <c r="D440" s="327">
        <f>B214</f>
        <v>127503150</v>
      </c>
      <c r="E440" s="325">
        <v>130146302</v>
      </c>
    </row>
    <row r="441" spans="1:5" ht="15" thickBot="1" x14ac:dyDescent="0.25">
      <c r="A441" s="17"/>
      <c r="B441" s="17"/>
      <c r="C441" s="17"/>
      <c r="D441" s="342">
        <f>SUM(D436:D440)</f>
        <v>7012013661</v>
      </c>
      <c r="E441" s="342">
        <f>SUM(E436:E440)</f>
        <v>7764112509</v>
      </c>
    </row>
    <row r="442" spans="1:5" x14ac:dyDescent="0.2">
      <c r="A442" s="17"/>
      <c r="B442" s="17"/>
      <c r="C442" s="17"/>
      <c r="D442" s="212"/>
      <c r="E442" s="212"/>
    </row>
    <row r="443" spans="1:5" x14ac:dyDescent="0.2">
      <c r="A443" s="17" t="s">
        <v>138</v>
      </c>
      <c r="B443" s="17" t="s">
        <v>139</v>
      </c>
      <c r="C443" s="17" t="s">
        <v>509</v>
      </c>
      <c r="D443" s="326">
        <v>-2851275643</v>
      </c>
      <c r="E443" s="326">
        <v>-2822679597</v>
      </c>
    </row>
    <row r="444" spans="1:5" x14ac:dyDescent="0.2">
      <c r="A444" s="17"/>
      <c r="B444" s="51"/>
      <c r="C444" s="51"/>
      <c r="D444" s="326"/>
      <c r="E444" s="326"/>
    </row>
    <row r="445" spans="1:5" x14ac:dyDescent="0.2">
      <c r="A445" s="17" t="s">
        <v>140</v>
      </c>
      <c r="B445" s="17" t="s">
        <v>135</v>
      </c>
      <c r="C445" s="17" t="s">
        <v>108</v>
      </c>
      <c r="D445" s="326">
        <v>-1127404234</v>
      </c>
      <c r="E445" s="326">
        <v>-909054314</v>
      </c>
    </row>
    <row r="446" spans="1:5" x14ac:dyDescent="0.2">
      <c r="A446" s="17"/>
      <c r="B446" s="51"/>
      <c r="C446" s="51"/>
      <c r="D446" s="326"/>
      <c r="E446" s="326"/>
    </row>
    <row r="447" spans="1:5" x14ac:dyDescent="0.2">
      <c r="A447" s="17" t="s">
        <v>141</v>
      </c>
      <c r="B447" s="17" t="s">
        <v>142</v>
      </c>
      <c r="C447" s="17" t="s">
        <v>108</v>
      </c>
      <c r="D447" s="326">
        <v>-1581894175</v>
      </c>
      <c r="E447" s="326">
        <v>-1227285789</v>
      </c>
    </row>
    <row r="448" spans="1:5" ht="15" thickBot="1" x14ac:dyDescent="0.25">
      <c r="A448" s="17"/>
      <c r="B448" s="51"/>
      <c r="C448" s="51"/>
      <c r="D448" s="343">
        <f>SUM(D443:D447)</f>
        <v>-5560574052</v>
      </c>
      <c r="E448" s="343">
        <f>SUM(E443:E447)</f>
        <v>-4959019700</v>
      </c>
    </row>
    <row r="449" spans="1:7" x14ac:dyDescent="0.2">
      <c r="A449" s="9"/>
      <c r="D449" s="361"/>
      <c r="E449" s="361"/>
    </row>
    <row r="451" spans="1:7" x14ac:dyDescent="0.2">
      <c r="A451" s="9"/>
    </row>
    <row r="452" spans="1:7" x14ac:dyDescent="0.2">
      <c r="A452" s="9"/>
    </row>
    <row r="453" spans="1:7" x14ac:dyDescent="0.2">
      <c r="A453" s="213">
        <v>21</v>
      </c>
      <c r="B453" s="29" t="s">
        <v>510</v>
      </c>
    </row>
    <row r="454" spans="1:7" x14ac:dyDescent="0.2">
      <c r="A454" s="9"/>
    </row>
    <row r="455" spans="1:7" x14ac:dyDescent="0.2">
      <c r="A455" s="9"/>
      <c r="G455" s="363"/>
    </row>
    <row r="456" spans="1:7" x14ac:dyDescent="0.2">
      <c r="A456" s="372"/>
      <c r="B456" s="258" t="s">
        <v>852</v>
      </c>
      <c r="C456" s="258" t="s">
        <v>492</v>
      </c>
    </row>
    <row r="457" spans="1:7" x14ac:dyDescent="0.2">
      <c r="A457" s="372"/>
      <c r="B457" s="258" t="s">
        <v>54</v>
      </c>
      <c r="C457" s="258" t="s">
        <v>54</v>
      </c>
    </row>
    <row r="458" spans="1:7" x14ac:dyDescent="0.2">
      <c r="A458" s="30" t="s">
        <v>511</v>
      </c>
      <c r="B458" s="223">
        <f>SUM(B459:B460)</f>
        <v>2380077329084</v>
      </c>
      <c r="C458" s="223">
        <f>SUM(C459:C460)</f>
        <v>4227022784870</v>
      </c>
    </row>
    <row r="459" spans="1:7" x14ac:dyDescent="0.2">
      <c r="A459" s="257" t="s">
        <v>512</v>
      </c>
      <c r="B459" s="225">
        <v>146474684825</v>
      </c>
      <c r="C459" s="225">
        <v>357109179874</v>
      </c>
    </row>
    <row r="460" spans="1:7" x14ac:dyDescent="0.2">
      <c r="A460" s="257" t="s">
        <v>513</v>
      </c>
      <c r="B460" s="225">
        <v>2233602644259</v>
      </c>
      <c r="C460" s="225">
        <v>3869913604996</v>
      </c>
    </row>
    <row r="461" spans="1:7" x14ac:dyDescent="0.2">
      <c r="A461" s="30" t="s">
        <v>514</v>
      </c>
      <c r="B461" s="223">
        <f>SUM(B462:B463)</f>
        <v>25273412356.759998</v>
      </c>
      <c r="C461" s="223">
        <f>SUM(C462:C463)</f>
        <v>536863375134</v>
      </c>
    </row>
    <row r="462" spans="1:7" x14ac:dyDescent="0.2">
      <c r="A462" s="257" t="s">
        <v>512</v>
      </c>
      <c r="B462" s="225">
        <v>20059094548.759998</v>
      </c>
      <c r="C462" s="225">
        <v>4850375134</v>
      </c>
    </row>
    <row r="463" spans="1:7" x14ac:dyDescent="0.2">
      <c r="A463" s="257" t="s">
        <v>513</v>
      </c>
      <c r="B463" s="225">
        <v>5214317808</v>
      </c>
      <c r="C463" s="225">
        <v>532013000000</v>
      </c>
    </row>
    <row r="464" spans="1:7" x14ac:dyDescent="0.2">
      <c r="A464" s="30" t="s">
        <v>515</v>
      </c>
      <c r="B464" s="223">
        <f>SUM(B465:B466)</f>
        <v>13019668374</v>
      </c>
      <c r="C464" s="223">
        <f>SUM(C465:C466)</f>
        <v>16897080944</v>
      </c>
    </row>
    <row r="465" spans="1:3" x14ac:dyDescent="0.2">
      <c r="A465" s="257" t="s">
        <v>512</v>
      </c>
      <c r="B465" s="225">
        <v>13019668374</v>
      </c>
      <c r="C465" s="225">
        <v>1183824990</v>
      </c>
    </row>
    <row r="466" spans="1:3" x14ac:dyDescent="0.2">
      <c r="A466" s="257" t="s">
        <v>513</v>
      </c>
      <c r="B466" s="225">
        <v>0</v>
      </c>
      <c r="C466" s="225">
        <v>15713255954</v>
      </c>
    </row>
    <row r="467" spans="1:3" x14ac:dyDescent="0.2">
      <c r="A467" s="30" t="s">
        <v>516</v>
      </c>
      <c r="B467" s="223">
        <f>SUM(B468:B469)</f>
        <v>205632076</v>
      </c>
      <c r="C467" s="223">
        <f>SUM(C468:C469)</f>
        <v>2468063699</v>
      </c>
    </row>
    <row r="468" spans="1:3" x14ac:dyDescent="0.2">
      <c r="A468" s="257" t="s">
        <v>512</v>
      </c>
      <c r="B468" s="225">
        <v>205632076</v>
      </c>
      <c r="C468" s="225">
        <v>68063699</v>
      </c>
    </row>
    <row r="469" spans="1:3" x14ac:dyDescent="0.2">
      <c r="A469" s="257" t="s">
        <v>513</v>
      </c>
      <c r="B469" s="225">
        <v>0</v>
      </c>
      <c r="C469" s="225">
        <v>2400000000</v>
      </c>
    </row>
    <row r="470" spans="1:3" x14ac:dyDescent="0.2">
      <c r="A470" s="30" t="s">
        <v>517</v>
      </c>
      <c r="B470" s="223">
        <f>SUM(B471:B472)</f>
        <v>38836665902</v>
      </c>
      <c r="C470" s="223">
        <f>SUM(C471:C472)</f>
        <v>294084827912</v>
      </c>
    </row>
    <row r="471" spans="1:3" x14ac:dyDescent="0.2">
      <c r="A471" s="257" t="s">
        <v>512</v>
      </c>
      <c r="B471" s="225">
        <v>38836665902</v>
      </c>
      <c r="C471" s="225">
        <v>23657600579</v>
      </c>
    </row>
    <row r="472" spans="1:3" x14ac:dyDescent="0.2">
      <c r="A472" s="257" t="s">
        <v>513</v>
      </c>
      <c r="B472" s="225">
        <v>0</v>
      </c>
      <c r="C472" s="225">
        <v>270427227333</v>
      </c>
    </row>
    <row r="473" spans="1:3" x14ac:dyDescent="0.2">
      <c r="A473" s="30" t="s">
        <v>518</v>
      </c>
      <c r="B473" s="223">
        <f>SUM(B474:B475)</f>
        <v>2538131694</v>
      </c>
      <c r="C473" s="223">
        <f>SUM(C474:C475)</f>
        <v>3054653161</v>
      </c>
    </row>
    <row r="474" spans="1:3" x14ac:dyDescent="0.2">
      <c r="A474" s="257" t="s">
        <v>512</v>
      </c>
      <c r="B474" s="225">
        <v>2538131694</v>
      </c>
      <c r="C474" s="225">
        <v>91277252</v>
      </c>
    </row>
    <row r="475" spans="1:3" x14ac:dyDescent="0.2">
      <c r="A475" s="257" t="s">
        <v>513</v>
      </c>
      <c r="B475" s="225">
        <v>0</v>
      </c>
      <c r="C475" s="225">
        <v>2963375909</v>
      </c>
    </row>
    <row r="476" spans="1:3" x14ac:dyDescent="0.2">
      <c r="A476" s="30" t="s">
        <v>519</v>
      </c>
      <c r="B476" s="223">
        <f>SUM(B477:B478)</f>
        <v>53059108705</v>
      </c>
      <c r="C476" s="223">
        <f>SUM(C477:C478)</f>
        <v>32592021765</v>
      </c>
    </row>
    <row r="477" spans="1:3" x14ac:dyDescent="0.2">
      <c r="A477" s="257" t="s">
        <v>512</v>
      </c>
      <c r="B477" s="225">
        <v>53059108705</v>
      </c>
      <c r="C477" s="225">
        <v>24592021765</v>
      </c>
    </row>
    <row r="478" spans="1:3" x14ac:dyDescent="0.2">
      <c r="A478" s="257" t="s">
        <v>513</v>
      </c>
      <c r="B478" s="225">
        <v>0</v>
      </c>
      <c r="C478" s="225">
        <v>8000000000</v>
      </c>
    </row>
    <row r="479" spans="1:3" x14ac:dyDescent="0.2">
      <c r="A479" s="30" t="s">
        <v>520</v>
      </c>
      <c r="B479" s="223">
        <f>SUM(B480)</f>
        <v>8754316121</v>
      </c>
      <c r="C479" s="223">
        <f>SUM(C480)</f>
        <v>8130321284</v>
      </c>
    </row>
    <row r="480" spans="1:3" x14ac:dyDescent="0.2">
      <c r="A480" s="257" t="s">
        <v>512</v>
      </c>
      <c r="B480" s="225">
        <v>8754316121</v>
      </c>
      <c r="C480" s="225">
        <v>8130321284</v>
      </c>
    </row>
    <row r="481" spans="1:5" x14ac:dyDescent="0.2">
      <c r="A481" s="30" t="s">
        <v>521</v>
      </c>
      <c r="B481" s="223">
        <f>SUM(B482:B483)</f>
        <v>7963919986</v>
      </c>
      <c r="C481" s="223">
        <f>SUM(C482:C483)</f>
        <v>27283072491</v>
      </c>
    </row>
    <row r="482" spans="1:5" x14ac:dyDescent="0.2">
      <c r="A482" s="257" t="s">
        <v>512</v>
      </c>
      <c r="B482" s="225">
        <v>7963919986</v>
      </c>
      <c r="C482" s="225">
        <v>10283072491</v>
      </c>
    </row>
    <row r="483" spans="1:5" x14ac:dyDescent="0.2">
      <c r="A483" s="257" t="s">
        <v>513</v>
      </c>
      <c r="B483" s="225">
        <v>0</v>
      </c>
      <c r="C483" s="225">
        <v>17000000000</v>
      </c>
    </row>
    <row r="484" spans="1:5" x14ac:dyDescent="0.2">
      <c r="A484" s="30" t="s">
        <v>522</v>
      </c>
      <c r="B484" s="223">
        <f>SUM(B485)</f>
        <v>449742378</v>
      </c>
      <c r="C484" s="223">
        <v>604873740</v>
      </c>
    </row>
    <row r="485" spans="1:5" x14ac:dyDescent="0.2">
      <c r="A485" s="257" t="s">
        <v>512</v>
      </c>
      <c r="B485" s="225">
        <v>449742378</v>
      </c>
      <c r="C485" s="225">
        <v>604873740</v>
      </c>
    </row>
    <row r="486" spans="1:5" ht="15" thickBot="1" x14ac:dyDescent="0.25">
      <c r="A486" s="257"/>
      <c r="B486" s="318">
        <f>B458+B461+B464+B467+B470+B473+B476+B479+B481+B484</f>
        <v>2530177926676.7598</v>
      </c>
      <c r="C486" s="318">
        <f>C458+C461+C464+C467+C470+C473+C476+C479+C481+C484</f>
        <v>5149001075000</v>
      </c>
    </row>
    <row r="487" spans="1:5" x14ac:dyDescent="0.2">
      <c r="A487" s="9"/>
      <c r="B487" s="358"/>
      <c r="C487" s="358"/>
    </row>
    <row r="488" spans="1:5" ht="25.5" x14ac:dyDescent="0.2">
      <c r="A488" s="2" t="s">
        <v>523</v>
      </c>
    </row>
    <row r="489" spans="1:5" x14ac:dyDescent="0.2">
      <c r="A489" s="2" t="s">
        <v>524</v>
      </c>
    </row>
    <row r="491" spans="1:5" x14ac:dyDescent="0.2">
      <c r="A491" s="9"/>
    </row>
    <row r="492" spans="1:5" x14ac:dyDescent="0.2">
      <c r="A492" s="213">
        <v>22</v>
      </c>
      <c r="B492" s="29" t="s">
        <v>525</v>
      </c>
    </row>
    <row r="493" spans="1:5" x14ac:dyDescent="0.2">
      <c r="A493" s="9"/>
    </row>
    <row r="494" spans="1:5" x14ac:dyDescent="0.2">
      <c r="A494" s="272"/>
      <c r="B494" s="393" t="s">
        <v>852</v>
      </c>
      <c r="C494" s="393"/>
      <c r="D494" s="393" t="s">
        <v>492</v>
      </c>
      <c r="E494" s="393"/>
    </row>
    <row r="495" spans="1:5" x14ac:dyDescent="0.2">
      <c r="A495" s="368"/>
      <c r="B495" s="369" t="s">
        <v>526</v>
      </c>
      <c r="C495" s="344" t="s">
        <v>527</v>
      </c>
      <c r="D495" s="369" t="s">
        <v>526</v>
      </c>
      <c r="E495" s="344" t="s">
        <v>527</v>
      </c>
    </row>
    <row r="496" spans="1:5" x14ac:dyDescent="0.2">
      <c r="A496" s="368"/>
      <c r="B496" s="370"/>
      <c r="C496" s="345" t="s">
        <v>54</v>
      </c>
      <c r="D496" s="370"/>
      <c r="E496" s="345" t="s">
        <v>54</v>
      </c>
    </row>
    <row r="497" spans="1:5" x14ac:dyDescent="0.2">
      <c r="A497" s="257"/>
      <c r="B497" s="256"/>
      <c r="C497" s="256"/>
      <c r="D497" s="256"/>
      <c r="E497" s="256"/>
    </row>
    <row r="498" spans="1:5" x14ac:dyDescent="0.2">
      <c r="A498" s="30" t="s">
        <v>511</v>
      </c>
      <c r="B498" s="256"/>
      <c r="C498" s="256"/>
      <c r="D498" s="256"/>
      <c r="E498" s="256"/>
    </row>
    <row r="499" spans="1:5" x14ac:dyDescent="0.2">
      <c r="A499" s="257" t="s">
        <v>528</v>
      </c>
      <c r="B499" s="267">
        <v>59940807.019999996</v>
      </c>
      <c r="C499" s="225">
        <v>1410294139550.0105</v>
      </c>
      <c r="D499" s="268">
        <v>57001167</v>
      </c>
      <c r="E499" s="103">
        <v>2055497908520</v>
      </c>
    </row>
    <row r="500" spans="1:5" x14ac:dyDescent="0.2">
      <c r="A500" s="257" t="s">
        <v>529</v>
      </c>
      <c r="B500" s="225"/>
      <c r="C500" s="225">
        <v>19295912351363</v>
      </c>
      <c r="D500" s="256"/>
      <c r="E500" s="103">
        <v>18154053533158</v>
      </c>
    </row>
    <row r="501" spans="1:5" x14ac:dyDescent="0.2">
      <c r="A501" s="257" t="s">
        <v>530</v>
      </c>
      <c r="B501" s="225"/>
      <c r="C501" s="225">
        <v>2987185049231</v>
      </c>
      <c r="D501" s="256"/>
      <c r="E501" s="103">
        <v>450510654337</v>
      </c>
    </row>
    <row r="502" spans="1:5" x14ac:dyDescent="0.2">
      <c r="A502" s="30" t="s">
        <v>514</v>
      </c>
      <c r="B502" s="225"/>
      <c r="C502" s="225"/>
      <c r="D502" s="256"/>
      <c r="E502" s="256"/>
    </row>
    <row r="503" spans="1:5" x14ac:dyDescent="0.2">
      <c r="A503" s="257" t="s">
        <v>528</v>
      </c>
      <c r="B503" s="225">
        <v>13818816</v>
      </c>
      <c r="C503" s="225">
        <v>316925328400</v>
      </c>
      <c r="D503" s="103">
        <v>14677916</v>
      </c>
      <c r="E503" s="103">
        <v>480925204800</v>
      </c>
    </row>
    <row r="504" spans="1:5" x14ac:dyDescent="0.2">
      <c r="A504" s="257" t="s">
        <v>529</v>
      </c>
      <c r="B504" s="225"/>
      <c r="C504" s="225">
        <v>3342906336273</v>
      </c>
      <c r="D504" s="256"/>
      <c r="E504" s="103">
        <v>3205547254462</v>
      </c>
    </row>
    <row r="505" spans="1:5" x14ac:dyDescent="0.2">
      <c r="A505" s="257" t="s">
        <v>530</v>
      </c>
      <c r="B505" s="225"/>
      <c r="C505" s="225">
        <v>2154811251781.9199</v>
      </c>
      <c r="D505" s="256"/>
      <c r="E505" s="103">
        <v>1539306221182</v>
      </c>
    </row>
    <row r="506" spans="1:5" x14ac:dyDescent="0.2">
      <c r="A506" s="30" t="s">
        <v>515</v>
      </c>
      <c r="B506" s="225"/>
      <c r="C506" s="225"/>
      <c r="D506" s="256"/>
      <c r="E506" s="256"/>
    </row>
    <row r="507" spans="1:5" x14ac:dyDescent="0.2">
      <c r="A507" s="257" t="s">
        <v>528</v>
      </c>
      <c r="B507" s="225">
        <v>2136289.0100000002</v>
      </c>
      <c r="C507" s="225">
        <v>57955338250.009987</v>
      </c>
      <c r="D507" s="103">
        <v>2275109</v>
      </c>
      <c r="E507" s="103">
        <v>92841425220</v>
      </c>
    </row>
    <row r="508" spans="1:5" x14ac:dyDescent="0.2">
      <c r="A508" s="257" t="s">
        <v>529</v>
      </c>
      <c r="B508" s="225"/>
      <c r="C508" s="225">
        <v>3079682877931</v>
      </c>
      <c r="D508" s="256"/>
      <c r="E508" s="103">
        <v>3057852957248</v>
      </c>
    </row>
    <row r="509" spans="1:5" x14ac:dyDescent="0.2">
      <c r="A509" s="257" t="s">
        <v>530</v>
      </c>
      <c r="B509" s="225"/>
      <c r="C509" s="225">
        <v>535764609187</v>
      </c>
      <c r="D509" s="256"/>
      <c r="E509" s="103">
        <v>439154137256</v>
      </c>
    </row>
    <row r="510" spans="1:5" x14ac:dyDescent="0.2">
      <c r="A510" s="30" t="s">
        <v>516</v>
      </c>
      <c r="B510" s="225"/>
      <c r="C510" s="225"/>
      <c r="D510" s="256"/>
      <c r="E510" s="256"/>
    </row>
    <row r="511" spans="1:5" x14ac:dyDescent="0.2">
      <c r="A511" s="257" t="s">
        <v>528</v>
      </c>
      <c r="B511" s="225">
        <v>217101</v>
      </c>
      <c r="C511" s="225">
        <v>4034190850.0100098</v>
      </c>
      <c r="D511" s="103">
        <v>217101</v>
      </c>
      <c r="E511" s="103">
        <v>5853225540</v>
      </c>
    </row>
    <row r="512" spans="1:5" x14ac:dyDescent="0.2">
      <c r="A512" s="257" t="s">
        <v>529</v>
      </c>
      <c r="B512" s="225"/>
      <c r="C512" s="225">
        <v>307831486034</v>
      </c>
      <c r="D512" s="256"/>
      <c r="E512" s="103">
        <v>301961934182</v>
      </c>
    </row>
    <row r="513" spans="1:7" x14ac:dyDescent="0.2">
      <c r="A513" s="257" t="s">
        <v>530</v>
      </c>
      <c r="B513" s="225"/>
      <c r="C513" s="225">
        <v>46121197475</v>
      </c>
      <c r="D513" s="256"/>
      <c r="E513" s="103">
        <v>41880662841</v>
      </c>
    </row>
    <row r="514" spans="1:7" x14ac:dyDescent="0.2">
      <c r="A514" s="30" t="s">
        <v>517</v>
      </c>
      <c r="B514" s="225"/>
      <c r="C514" s="225"/>
      <c r="D514" s="256"/>
      <c r="E514" s="256"/>
    </row>
    <row r="515" spans="1:7" x14ac:dyDescent="0.2">
      <c r="A515" s="257" t="s">
        <v>528</v>
      </c>
      <c r="B515" s="225">
        <v>9262670.9899999984</v>
      </c>
      <c r="C515" s="225">
        <v>221142972799.99997</v>
      </c>
      <c r="D515" s="103">
        <v>8364241</v>
      </c>
      <c r="E515" s="103">
        <v>309034035441</v>
      </c>
    </row>
    <row r="516" spans="1:7" x14ac:dyDescent="0.2">
      <c r="A516" s="257" t="s">
        <v>529</v>
      </c>
      <c r="B516" s="225"/>
      <c r="C516" s="225">
        <v>6987474040169</v>
      </c>
      <c r="D516" s="256"/>
      <c r="E516" s="103">
        <v>6425070736700</v>
      </c>
    </row>
    <row r="517" spans="1:7" x14ac:dyDescent="0.2">
      <c r="A517" s="257" t="s">
        <v>530</v>
      </c>
      <c r="B517" s="225"/>
      <c r="C517" s="225">
        <v>1888769339435</v>
      </c>
      <c r="D517" s="256"/>
      <c r="E517" s="103">
        <v>1004758899507</v>
      </c>
    </row>
    <row r="518" spans="1:7" x14ac:dyDescent="0.2">
      <c r="A518" s="30" t="s">
        <v>518</v>
      </c>
      <c r="B518" s="225"/>
      <c r="C518" s="225"/>
      <c r="D518" s="256"/>
      <c r="E518" s="256"/>
    </row>
    <row r="519" spans="1:7" x14ac:dyDescent="0.2">
      <c r="A519" s="257" t="s">
        <v>528</v>
      </c>
      <c r="B519" s="225">
        <v>318353</v>
      </c>
      <c r="C519" s="225">
        <v>10712750650</v>
      </c>
      <c r="D519" s="103">
        <v>249853</v>
      </c>
      <c r="E519" s="103">
        <v>15444821980</v>
      </c>
    </row>
    <row r="520" spans="1:7" x14ac:dyDescent="0.2">
      <c r="A520" s="257" t="s">
        <v>529</v>
      </c>
      <c r="B520" s="225"/>
      <c r="C520" s="225">
        <v>355371812836</v>
      </c>
      <c r="D520" s="256"/>
      <c r="E520" s="103">
        <v>343233859224</v>
      </c>
    </row>
    <row r="521" spans="1:7" x14ac:dyDescent="0.2">
      <c r="A521" s="257" t="s">
        <v>530</v>
      </c>
      <c r="B521" s="225"/>
      <c r="C521" s="225">
        <v>52650820989</v>
      </c>
      <c r="D521" s="256"/>
      <c r="E521" s="103">
        <v>43074426938</v>
      </c>
    </row>
    <row r="522" spans="1:7" x14ac:dyDescent="0.2">
      <c r="A522" s="30" t="s">
        <v>519</v>
      </c>
      <c r="B522" s="225"/>
      <c r="C522" s="225"/>
      <c r="D522" s="256"/>
      <c r="E522" s="256"/>
    </row>
    <row r="523" spans="1:7" x14ac:dyDescent="0.2">
      <c r="A523" s="257" t="s">
        <v>528</v>
      </c>
      <c r="B523" s="225">
        <v>21382812</v>
      </c>
      <c r="C523" s="225">
        <v>520397734140</v>
      </c>
      <c r="D523" s="103">
        <v>20719132</v>
      </c>
      <c r="E523" s="103">
        <v>776143572710</v>
      </c>
    </row>
    <row r="524" spans="1:7" x14ac:dyDescent="0.2">
      <c r="A524" s="257" t="s">
        <v>529</v>
      </c>
      <c r="B524" s="225"/>
      <c r="C524" s="225">
        <v>153272396480</v>
      </c>
      <c r="D524" s="256"/>
      <c r="E524" s="103">
        <v>149787232670</v>
      </c>
    </row>
    <row r="525" spans="1:7" x14ac:dyDescent="0.2">
      <c r="A525" s="257" t="s">
        <v>530</v>
      </c>
      <c r="B525" s="225"/>
      <c r="C525" s="225">
        <v>175326886856</v>
      </c>
      <c r="D525" s="256"/>
      <c r="E525" s="103">
        <v>160425959802</v>
      </c>
      <c r="G525" s="355">
        <f>F525-B203</f>
        <v>0</v>
      </c>
    </row>
    <row r="526" spans="1:7" x14ac:dyDescent="0.2">
      <c r="A526" s="30" t="s">
        <v>520</v>
      </c>
      <c r="B526" s="225"/>
      <c r="C526" s="225"/>
      <c r="D526" s="256"/>
      <c r="E526" s="256"/>
      <c r="G526" s="355">
        <f>F526-B219</f>
        <v>0</v>
      </c>
    </row>
    <row r="527" spans="1:7" x14ac:dyDescent="0.2">
      <c r="A527" s="257" t="s">
        <v>528</v>
      </c>
      <c r="B527" s="225">
        <v>5217267</v>
      </c>
      <c r="C527" s="225">
        <v>104758878400</v>
      </c>
      <c r="D527" s="103">
        <v>5113777</v>
      </c>
      <c r="E527" s="103">
        <v>169023778070</v>
      </c>
      <c r="G527" s="355" t="e">
        <f>F527-B232</f>
        <v>#VALUE!</v>
      </c>
    </row>
    <row r="528" spans="1:7" x14ac:dyDescent="0.2">
      <c r="A528" s="30" t="s">
        <v>521</v>
      </c>
      <c r="B528" s="225"/>
      <c r="C528" s="225"/>
      <c r="D528" s="256"/>
      <c r="E528" s="256"/>
      <c r="G528" s="364">
        <f>F528-B248</f>
        <v>0</v>
      </c>
    </row>
    <row r="529" spans="1:5" x14ac:dyDescent="0.2">
      <c r="A529" s="257" t="s">
        <v>528</v>
      </c>
      <c r="B529" s="225">
        <v>2615665</v>
      </c>
      <c r="C529" s="225">
        <v>40826377600</v>
      </c>
      <c r="D529" s="103">
        <v>2306145</v>
      </c>
      <c r="E529" s="103">
        <v>57418757300</v>
      </c>
    </row>
    <row r="530" spans="1:5" x14ac:dyDescent="0.2">
      <c r="A530" s="257" t="s">
        <v>529</v>
      </c>
      <c r="B530" s="225"/>
      <c r="C530" s="225">
        <v>20317882200</v>
      </c>
      <c r="D530" s="256"/>
      <c r="E530" s="256" t="s">
        <v>57</v>
      </c>
    </row>
    <row r="531" spans="1:5" x14ac:dyDescent="0.2">
      <c r="A531" s="257" t="s">
        <v>530</v>
      </c>
      <c r="B531" s="225"/>
      <c r="C531" s="225">
        <v>45638057126</v>
      </c>
      <c r="D531" s="256"/>
      <c r="E531" s="103">
        <v>45638057126</v>
      </c>
    </row>
    <row r="532" spans="1:5" ht="15" thickBot="1" x14ac:dyDescent="0.25">
      <c r="A532" s="257"/>
      <c r="B532" s="225"/>
      <c r="C532" s="346">
        <f>SUM(C499:C531)</f>
        <v>44116084106006.953</v>
      </c>
      <c r="D532" s="347"/>
      <c r="E532" s="346">
        <f>SUM(E499:E531)</f>
        <v>39324439256214</v>
      </c>
    </row>
    <row r="533" spans="1:5" x14ac:dyDescent="0.2">
      <c r="B533" s="358"/>
      <c r="C533" s="358"/>
    </row>
    <row r="534" spans="1:5" x14ac:dyDescent="0.2">
      <c r="A534" s="9"/>
    </row>
    <row r="535" spans="1:5" x14ac:dyDescent="0.2">
      <c r="A535" s="9"/>
    </row>
    <row r="536" spans="1:5" x14ac:dyDescent="0.2">
      <c r="A536" s="9"/>
    </row>
    <row r="537" spans="1:5" x14ac:dyDescent="0.2">
      <c r="A537" s="29">
        <v>23</v>
      </c>
      <c r="B537" s="29" t="s">
        <v>150</v>
      </c>
    </row>
    <row r="538" spans="1:5" x14ac:dyDescent="0.2">
      <c r="A538" s="213"/>
    </row>
    <row r="539" spans="1:5" x14ac:dyDescent="0.2">
      <c r="A539" s="353" t="s">
        <v>853</v>
      </c>
    </row>
    <row r="540" spans="1:5" x14ac:dyDescent="0.2">
      <c r="A540" s="45"/>
    </row>
    <row r="541" spans="1:5" x14ac:dyDescent="0.2">
      <c r="A541" s="272"/>
      <c r="B541" s="258" t="s">
        <v>852</v>
      </c>
      <c r="C541" s="258" t="s">
        <v>492</v>
      </c>
    </row>
    <row r="542" spans="1:5" x14ac:dyDescent="0.2">
      <c r="A542" s="39"/>
      <c r="B542" s="258" t="s">
        <v>54</v>
      </c>
      <c r="C542" s="258" t="s">
        <v>54</v>
      </c>
    </row>
    <row r="543" spans="1:5" x14ac:dyDescent="0.2">
      <c r="A543" s="39" t="s">
        <v>151</v>
      </c>
      <c r="B543" s="225">
        <v>2160142554</v>
      </c>
      <c r="C543" s="103">
        <v>2134939877</v>
      </c>
    </row>
    <row r="544" spans="1:5" x14ac:dyDescent="0.2">
      <c r="A544" s="39" t="s">
        <v>152</v>
      </c>
      <c r="B544" s="225">
        <v>3703179085.5</v>
      </c>
      <c r="C544" s="103">
        <v>4260016509</v>
      </c>
    </row>
    <row r="545" spans="1:3" ht="15" thickBot="1" x14ac:dyDescent="0.25">
      <c r="A545" s="52"/>
      <c r="B545" s="348">
        <f>SUM(B543:B544)</f>
        <v>5863321639.5</v>
      </c>
      <c r="C545" s="348">
        <f>SUM(C543:C544)</f>
        <v>6394956386</v>
      </c>
    </row>
    <row r="546" spans="1:3" x14ac:dyDescent="0.2">
      <c r="A546" s="9"/>
      <c r="B546" s="355"/>
      <c r="C546" s="355"/>
    </row>
    <row r="547" spans="1:3" x14ac:dyDescent="0.2">
      <c r="A547" s="29"/>
    </row>
    <row r="548" spans="1:3" x14ac:dyDescent="0.2">
      <c r="A548" s="1">
        <v>24</v>
      </c>
      <c r="B548" s="1" t="s">
        <v>153</v>
      </c>
    </row>
    <row r="549" spans="1:3" x14ac:dyDescent="0.2">
      <c r="A549" s="353" t="s">
        <v>854</v>
      </c>
    </row>
    <row r="550" spans="1:3" x14ac:dyDescent="0.2">
      <c r="A550" s="353" t="s">
        <v>855</v>
      </c>
    </row>
    <row r="551" spans="1:3" x14ac:dyDescent="0.2">
      <c r="A551" s="353" t="s">
        <v>154</v>
      </c>
    </row>
    <row r="552" spans="1:3" x14ac:dyDescent="0.2">
      <c r="A552" s="1"/>
    </row>
    <row r="553" spans="1:3" x14ac:dyDescent="0.2">
      <c r="A553" s="317">
        <v>24.1</v>
      </c>
      <c r="B553" s="15" t="s">
        <v>155</v>
      </c>
    </row>
    <row r="554" spans="1:3" x14ac:dyDescent="0.2">
      <c r="A554" s="353" t="s">
        <v>856</v>
      </c>
    </row>
    <row r="555" spans="1:3" x14ac:dyDescent="0.2">
      <c r="A555" s="353" t="s">
        <v>857</v>
      </c>
    </row>
    <row r="556" spans="1:3" x14ac:dyDescent="0.2">
      <c r="A556" s="14" t="s">
        <v>156</v>
      </c>
    </row>
    <row r="557" spans="1:3" x14ac:dyDescent="0.2">
      <c r="A557" s="353" t="s">
        <v>858</v>
      </c>
    </row>
    <row r="558" spans="1:3" x14ac:dyDescent="0.2">
      <c r="A558" s="353" t="s">
        <v>859</v>
      </c>
    </row>
    <row r="559" spans="1:3" x14ac:dyDescent="0.2">
      <c r="A559" s="353" t="s">
        <v>157</v>
      </c>
    </row>
    <row r="560" spans="1:3" x14ac:dyDescent="0.2">
      <c r="A560" s="353" t="s">
        <v>158</v>
      </c>
    </row>
    <row r="561" spans="1:2" x14ac:dyDescent="0.2">
      <c r="A561" s="14" t="s">
        <v>159</v>
      </c>
    </row>
    <row r="562" spans="1:2" x14ac:dyDescent="0.2">
      <c r="A562" s="353" t="s">
        <v>860</v>
      </c>
    </row>
    <row r="563" spans="1:2" x14ac:dyDescent="0.2">
      <c r="A563" s="353" t="s">
        <v>861</v>
      </c>
    </row>
    <row r="564" spans="1:2" x14ac:dyDescent="0.2">
      <c r="A564" s="353" t="s">
        <v>160</v>
      </c>
    </row>
    <row r="565" spans="1:2" x14ac:dyDescent="0.2">
      <c r="A565" s="1"/>
    </row>
    <row r="566" spans="1:2" x14ac:dyDescent="0.2">
      <c r="A566" s="317">
        <v>24.2</v>
      </c>
      <c r="B566" s="15" t="s">
        <v>161</v>
      </c>
    </row>
    <row r="567" spans="1:2" x14ac:dyDescent="0.2">
      <c r="A567" s="353" t="s">
        <v>862</v>
      </c>
    </row>
    <row r="568" spans="1:2" x14ac:dyDescent="0.2">
      <c r="A568" s="353" t="s">
        <v>863</v>
      </c>
    </row>
    <row r="569" spans="1:2" x14ac:dyDescent="0.2">
      <c r="A569" s="353" t="s">
        <v>864</v>
      </c>
    </row>
    <row r="570" spans="1:2" x14ac:dyDescent="0.2">
      <c r="A570" s="353" t="s">
        <v>865</v>
      </c>
    </row>
    <row r="572" spans="1:2" x14ac:dyDescent="0.2">
      <c r="A572" s="317">
        <v>24.3</v>
      </c>
      <c r="B572" s="15" t="s">
        <v>162</v>
      </c>
    </row>
    <row r="573" spans="1:2" x14ac:dyDescent="0.2">
      <c r="A573" s="353" t="s">
        <v>163</v>
      </c>
    </row>
    <row r="575" spans="1:2" x14ac:dyDescent="0.2">
      <c r="A575" s="353" t="s">
        <v>866</v>
      </c>
    </row>
    <row r="576" spans="1:2" x14ac:dyDescent="0.2">
      <c r="A576" s="353" t="s">
        <v>867</v>
      </c>
    </row>
    <row r="577" spans="1:7" x14ac:dyDescent="0.2">
      <c r="A577" s="214"/>
    </row>
    <row r="578" spans="1:7" x14ac:dyDescent="0.2">
      <c r="A578" s="353" t="s">
        <v>531</v>
      </c>
    </row>
    <row r="579" spans="1:7" x14ac:dyDescent="0.2">
      <c r="A579" s="365"/>
      <c r="B579" s="53" t="s">
        <v>868</v>
      </c>
      <c r="C579" s="54" t="s">
        <v>869</v>
      </c>
      <c r="D579" s="53" t="s">
        <v>870</v>
      </c>
      <c r="E579" s="54" t="s">
        <v>871</v>
      </c>
      <c r="F579" s="53" t="s">
        <v>872</v>
      </c>
    </row>
    <row r="580" spans="1:7" x14ac:dyDescent="0.2">
      <c r="A580" s="55" t="s">
        <v>852</v>
      </c>
      <c r="B580" s="215" t="s">
        <v>54</v>
      </c>
      <c r="C580" s="215" t="s">
        <v>54</v>
      </c>
      <c r="D580" s="215" t="s">
        <v>54</v>
      </c>
      <c r="E580" s="215" t="s">
        <v>54</v>
      </c>
      <c r="F580" s="215" t="s">
        <v>54</v>
      </c>
    </row>
    <row r="581" spans="1:7" x14ac:dyDescent="0.2">
      <c r="A581" s="55" t="s">
        <v>164</v>
      </c>
      <c r="B581" s="365"/>
      <c r="C581" s="216"/>
      <c r="D581" s="365"/>
      <c r="E581" s="54"/>
      <c r="F581" s="365"/>
    </row>
    <row r="582" spans="1:7" x14ac:dyDescent="0.2">
      <c r="A582" s="56" t="s">
        <v>12</v>
      </c>
      <c r="B582" s="329">
        <f>B187</f>
        <v>11015884570</v>
      </c>
      <c r="C582" s="330">
        <v>0</v>
      </c>
      <c r="D582" s="330">
        <v>0</v>
      </c>
      <c r="E582" s="330">
        <v>0</v>
      </c>
      <c r="F582" s="329">
        <f>SUM(B582:E582)</f>
        <v>11015884570</v>
      </c>
      <c r="G582" s="355"/>
    </row>
    <row r="583" spans="1:7" x14ac:dyDescent="0.2">
      <c r="A583" s="56" t="s">
        <v>165</v>
      </c>
      <c r="B583" s="329">
        <v>31848637479</v>
      </c>
      <c r="C583" s="330">
        <v>99269454858</v>
      </c>
      <c r="D583" s="330">
        <v>0</v>
      </c>
      <c r="E583" s="330">
        <v>0</v>
      </c>
      <c r="F583" s="329">
        <f t="shared" ref="F583:F589" si="2">SUM(B583:E583)</f>
        <v>131118092337</v>
      </c>
      <c r="G583" s="355"/>
    </row>
    <row r="584" spans="1:7" x14ac:dyDescent="0.2">
      <c r="A584" s="56" t="s">
        <v>166</v>
      </c>
      <c r="B584" s="329">
        <f>B217</f>
        <v>7072564367</v>
      </c>
      <c r="C584" s="330">
        <v>0</v>
      </c>
      <c r="D584" s="330">
        <v>0</v>
      </c>
      <c r="E584" s="330">
        <v>0</v>
      </c>
      <c r="F584" s="329">
        <f t="shared" si="2"/>
        <v>7072564367</v>
      </c>
      <c r="G584" s="355"/>
    </row>
    <row r="585" spans="1:7" x14ac:dyDescent="0.2">
      <c r="A585" s="56" t="s">
        <v>68</v>
      </c>
      <c r="B585" s="329">
        <v>1373316663</v>
      </c>
      <c r="C585" s="330">
        <f>2311521239</f>
        <v>2311521239</v>
      </c>
      <c r="D585" s="330">
        <v>0</v>
      </c>
      <c r="E585" s="330">
        <v>0</v>
      </c>
      <c r="F585" s="329">
        <f t="shared" si="2"/>
        <v>3684837902</v>
      </c>
      <c r="G585" s="355"/>
    </row>
    <row r="586" spans="1:7" ht="15" thickBot="1" x14ac:dyDescent="0.25">
      <c r="A586" s="365"/>
      <c r="B586" s="349">
        <f>SUM(B582:B585)</f>
        <v>51310403079</v>
      </c>
      <c r="C586" s="349">
        <f t="shared" ref="C586:F586" si="3">SUM(C582:C585)</f>
        <v>101580976097</v>
      </c>
      <c r="D586" s="349">
        <f t="shared" ref="D586" si="4">SUM(D582:D585)</f>
        <v>0</v>
      </c>
      <c r="E586" s="349">
        <f t="shared" ref="E586" si="5">SUM(E582:E585)</f>
        <v>0</v>
      </c>
      <c r="F586" s="349">
        <f t="shared" si="3"/>
        <v>152891379176</v>
      </c>
    </row>
    <row r="587" spans="1:7" x14ac:dyDescent="0.2">
      <c r="A587" s="55" t="s">
        <v>167</v>
      </c>
      <c r="B587" s="217"/>
      <c r="C587" s="218"/>
      <c r="D587" s="217"/>
      <c r="E587" s="266"/>
      <c r="F587" s="328">
        <f t="shared" si="2"/>
        <v>0</v>
      </c>
    </row>
    <row r="588" spans="1:7" x14ac:dyDescent="0.2">
      <c r="A588" s="56" t="s">
        <v>532</v>
      </c>
      <c r="B588" s="264">
        <v>0</v>
      </c>
      <c r="C588" s="264">
        <f>B295</f>
        <v>5560574052</v>
      </c>
      <c r="D588" s="264">
        <v>0</v>
      </c>
      <c r="E588" s="264">
        <v>0</v>
      </c>
      <c r="F588" s="331">
        <f t="shared" si="2"/>
        <v>5560574052</v>
      </c>
    </row>
    <row r="589" spans="1:7" x14ac:dyDescent="0.2">
      <c r="A589" s="56" t="s">
        <v>124</v>
      </c>
      <c r="B589" s="331">
        <f>B284+B285+B287</f>
        <v>3101566262</v>
      </c>
      <c r="C589" s="264">
        <f>B286</f>
        <v>590394496</v>
      </c>
      <c r="D589" s="264">
        <v>0</v>
      </c>
      <c r="E589" s="264">
        <v>0</v>
      </c>
      <c r="F589" s="331">
        <f t="shared" si="2"/>
        <v>3691960758</v>
      </c>
    </row>
    <row r="590" spans="1:7" ht="15" thickBot="1" x14ac:dyDescent="0.25">
      <c r="A590" s="365"/>
      <c r="B590" s="350">
        <f t="shared" ref="B590:F590" si="6">SUM(B588:B589)</f>
        <v>3101566262</v>
      </c>
      <c r="C590" s="350">
        <f t="shared" si="6"/>
        <v>6150968548</v>
      </c>
      <c r="D590" s="350">
        <f t="shared" si="6"/>
        <v>0</v>
      </c>
      <c r="E590" s="350">
        <f t="shared" si="6"/>
        <v>0</v>
      </c>
      <c r="F590" s="350">
        <f t="shared" si="6"/>
        <v>9252534810</v>
      </c>
    </row>
    <row r="591" spans="1:7" x14ac:dyDescent="0.2">
      <c r="A591" s="365"/>
      <c r="B591" s="219"/>
      <c r="C591" s="220"/>
      <c r="D591" s="219"/>
      <c r="E591" s="60"/>
      <c r="F591" s="59"/>
    </row>
    <row r="592" spans="1:7" x14ac:dyDescent="0.2">
      <c r="A592" s="55" t="s">
        <v>492</v>
      </c>
      <c r="B592" s="217"/>
      <c r="C592" s="218"/>
      <c r="D592" s="217"/>
      <c r="E592" s="266"/>
      <c r="F592" s="58"/>
    </row>
    <row r="593" spans="1:7" x14ac:dyDescent="0.2">
      <c r="A593" s="55" t="s">
        <v>164</v>
      </c>
      <c r="B593" s="217"/>
      <c r="C593" s="218"/>
      <c r="D593" s="217"/>
      <c r="E593" s="266"/>
      <c r="F593" s="58"/>
    </row>
    <row r="594" spans="1:7" x14ac:dyDescent="0.2">
      <c r="A594" s="56" t="s">
        <v>12</v>
      </c>
      <c r="B594" s="329">
        <v>14746281692</v>
      </c>
      <c r="C594" s="330">
        <v>0</v>
      </c>
      <c r="D594" s="330">
        <v>0</v>
      </c>
      <c r="E594" s="330">
        <v>0</v>
      </c>
      <c r="F594" s="331">
        <f t="shared" ref="F594:F597" si="7">SUM(B594:E594)</f>
        <v>14746281692</v>
      </c>
      <c r="G594" s="355"/>
    </row>
    <row r="595" spans="1:7" x14ac:dyDescent="0.2">
      <c r="A595" s="56" t="s">
        <v>165</v>
      </c>
      <c r="B595" s="329">
        <v>19170687281</v>
      </c>
      <c r="C595" s="330">
        <v>102999292191</v>
      </c>
      <c r="D595" s="330">
        <v>0</v>
      </c>
      <c r="E595" s="330">
        <v>0</v>
      </c>
      <c r="F595" s="331">
        <f t="shared" si="7"/>
        <v>122169979472</v>
      </c>
      <c r="G595" s="355"/>
    </row>
    <row r="596" spans="1:7" x14ac:dyDescent="0.2">
      <c r="A596" s="56" t="s">
        <v>166</v>
      </c>
      <c r="B596" s="329">
        <v>7837737871</v>
      </c>
      <c r="C596" s="330">
        <v>0</v>
      </c>
      <c r="D596" s="330">
        <v>0</v>
      </c>
      <c r="E596" s="330">
        <v>0</v>
      </c>
      <c r="F596" s="331">
        <f t="shared" si="7"/>
        <v>7837737871</v>
      </c>
      <c r="G596" s="355"/>
    </row>
    <row r="597" spans="1:7" x14ac:dyDescent="0.2">
      <c r="A597" s="56" t="s">
        <v>68</v>
      </c>
      <c r="B597" s="329">
        <v>355107978</v>
      </c>
      <c r="C597" s="330">
        <v>2057712269</v>
      </c>
      <c r="D597" s="330">
        <v>0</v>
      </c>
      <c r="E597" s="330">
        <v>0</v>
      </c>
      <c r="F597" s="331">
        <f t="shared" si="7"/>
        <v>2412820247</v>
      </c>
      <c r="G597" s="355"/>
    </row>
    <row r="598" spans="1:7" ht="15" thickBot="1" x14ac:dyDescent="0.25">
      <c r="A598" s="61"/>
      <c r="B598" s="349">
        <f>SUM(B594:B597)</f>
        <v>42109814822</v>
      </c>
      <c r="C598" s="349">
        <f t="shared" ref="C598:F598" si="8">SUM(C594:C597)</f>
        <v>105057004460</v>
      </c>
      <c r="D598" s="349">
        <f t="shared" ref="D598" si="9">SUM(D594:D597)</f>
        <v>0</v>
      </c>
      <c r="E598" s="349">
        <f t="shared" ref="E598" si="10">SUM(E594:E597)</f>
        <v>0</v>
      </c>
      <c r="F598" s="349">
        <f t="shared" si="8"/>
        <v>147166819282</v>
      </c>
    </row>
    <row r="599" spans="1:7" x14ac:dyDescent="0.2">
      <c r="A599" s="55" t="s">
        <v>167</v>
      </c>
      <c r="B599" s="329"/>
      <c r="C599" s="330"/>
      <c r="D599" s="329"/>
      <c r="E599" s="330"/>
      <c r="F599" s="329"/>
    </row>
    <row r="600" spans="1:7" x14ac:dyDescent="0.2">
      <c r="A600" s="221" t="s">
        <v>533</v>
      </c>
      <c r="B600" s="329">
        <v>0</v>
      </c>
      <c r="C600" s="330">
        <v>4959019700</v>
      </c>
      <c r="D600" s="330">
        <v>0</v>
      </c>
      <c r="E600" s="330">
        <v>0</v>
      </c>
      <c r="F600" s="331">
        <f t="shared" ref="F600:F601" si="11">SUM(B600:E600)</f>
        <v>4959019700</v>
      </c>
    </row>
    <row r="601" spans="1:7" x14ac:dyDescent="0.2">
      <c r="A601" s="56" t="s">
        <v>168</v>
      </c>
      <c r="B601" s="329">
        <v>3569884989</v>
      </c>
      <c r="C601" s="330">
        <v>534721496</v>
      </c>
      <c r="D601" s="330">
        <v>0</v>
      </c>
      <c r="E601" s="330">
        <v>0</v>
      </c>
      <c r="F601" s="331">
        <f t="shared" si="11"/>
        <v>4104606485</v>
      </c>
    </row>
    <row r="602" spans="1:7" ht="15" thickBot="1" x14ac:dyDescent="0.25">
      <c r="A602" s="365"/>
      <c r="B602" s="349">
        <f>SUM(B600:B601)</f>
        <v>3569884989</v>
      </c>
      <c r="C602" s="349">
        <f t="shared" ref="C602:F602" si="12">SUM(C600:C601)</f>
        <v>5493741196</v>
      </c>
      <c r="D602" s="349">
        <f t="shared" si="12"/>
        <v>0</v>
      </c>
      <c r="E602" s="349">
        <f t="shared" si="12"/>
        <v>0</v>
      </c>
      <c r="F602" s="349">
        <f t="shared" si="12"/>
        <v>9063626185</v>
      </c>
    </row>
    <row r="603" spans="1:7" x14ac:dyDescent="0.2">
      <c r="A603" s="1"/>
    </row>
    <row r="604" spans="1:7" x14ac:dyDescent="0.2">
      <c r="A604" s="1"/>
    </row>
    <row r="605" spans="1:7" ht="25.5" x14ac:dyDescent="0.2">
      <c r="A605" s="3">
        <v>25</v>
      </c>
      <c r="B605" s="3" t="s">
        <v>169</v>
      </c>
    </row>
    <row r="606" spans="1:7" ht="38.25" x14ac:dyDescent="0.2">
      <c r="A606" s="2" t="s">
        <v>534</v>
      </c>
    </row>
    <row r="607" spans="1:7" x14ac:dyDescent="0.2">
      <c r="A607" s="62"/>
    </row>
    <row r="608" spans="1:7" x14ac:dyDescent="0.2">
      <c r="A608" s="365"/>
      <c r="B608" s="367" t="s">
        <v>170</v>
      </c>
      <c r="C608" s="367"/>
      <c r="D608" s="367" t="s">
        <v>171</v>
      </c>
      <c r="E608" s="367"/>
    </row>
    <row r="609" spans="1:5" x14ac:dyDescent="0.2">
      <c r="A609" s="365"/>
      <c r="B609" s="258" t="s">
        <v>852</v>
      </c>
      <c r="C609" s="258" t="s">
        <v>492</v>
      </c>
      <c r="D609" s="258" t="s">
        <v>852</v>
      </c>
      <c r="E609" s="258" t="s">
        <v>492</v>
      </c>
    </row>
    <row r="610" spans="1:5" x14ac:dyDescent="0.2">
      <c r="A610" s="365"/>
      <c r="B610" s="258" t="s">
        <v>54</v>
      </c>
      <c r="C610" s="258" t="s">
        <v>54</v>
      </c>
      <c r="D610" s="258" t="s">
        <v>54</v>
      </c>
      <c r="E610" s="258" t="s">
        <v>54</v>
      </c>
    </row>
    <row r="611" spans="1:5" x14ac:dyDescent="0.2">
      <c r="A611" s="40" t="s">
        <v>164</v>
      </c>
      <c r="B611" s="365"/>
      <c r="C611" s="365"/>
      <c r="D611" s="365"/>
      <c r="E611" s="365"/>
    </row>
    <row r="612" spans="1:5" x14ac:dyDescent="0.2">
      <c r="A612" s="47" t="s">
        <v>12</v>
      </c>
      <c r="B612" s="333">
        <f>F582</f>
        <v>11015884570</v>
      </c>
      <c r="C612" s="332">
        <v>14746281692</v>
      </c>
      <c r="D612" s="333">
        <f>B612</f>
        <v>11015884570</v>
      </c>
      <c r="E612" s="332">
        <v>14746281692</v>
      </c>
    </row>
    <row r="613" spans="1:5" x14ac:dyDescent="0.2">
      <c r="A613" s="47" t="s">
        <v>172</v>
      </c>
      <c r="B613" s="333">
        <f>F583</f>
        <v>131118092337</v>
      </c>
      <c r="C613" s="332">
        <v>122169979472</v>
      </c>
      <c r="D613" s="333">
        <f t="shared" ref="D613:D615" si="13">B613</f>
        <v>131118092337</v>
      </c>
      <c r="E613" s="332">
        <v>122169979472</v>
      </c>
    </row>
    <row r="614" spans="1:5" x14ac:dyDescent="0.2">
      <c r="A614" s="9" t="s">
        <v>166</v>
      </c>
      <c r="B614" s="333">
        <f>F584</f>
        <v>7072564367</v>
      </c>
      <c r="C614" s="332">
        <v>7837737871</v>
      </c>
      <c r="D614" s="333">
        <f t="shared" si="13"/>
        <v>7072564367</v>
      </c>
      <c r="E614" s="332">
        <v>7837737871</v>
      </c>
    </row>
    <row r="615" spans="1:5" x14ac:dyDescent="0.2">
      <c r="A615" s="47" t="s">
        <v>68</v>
      </c>
      <c r="B615" s="333">
        <f>F585</f>
        <v>3684837902</v>
      </c>
      <c r="C615" s="332">
        <v>2412820247</v>
      </c>
      <c r="D615" s="333">
        <f t="shared" si="13"/>
        <v>3684837902</v>
      </c>
      <c r="E615" s="332">
        <v>2412820247</v>
      </c>
    </row>
    <row r="616" spans="1:5" ht="15" thickBot="1" x14ac:dyDescent="0.25">
      <c r="A616" s="365"/>
      <c r="B616" s="351">
        <f>SUM(B612:B615)</f>
        <v>152891379176</v>
      </c>
      <c r="C616" s="351">
        <f>SUM(C612:C615)</f>
        <v>147166819282</v>
      </c>
      <c r="D616" s="351">
        <f>SUM(D612:D615)</f>
        <v>152891379176</v>
      </c>
      <c r="E616" s="351">
        <f>SUM(E612:E615)</f>
        <v>147166819282</v>
      </c>
    </row>
    <row r="617" spans="1:5" x14ac:dyDescent="0.2">
      <c r="A617" s="365"/>
      <c r="B617" s="47"/>
      <c r="C617" s="47"/>
      <c r="D617" s="47"/>
      <c r="E617" s="47"/>
    </row>
    <row r="618" spans="1:5" x14ac:dyDescent="0.2">
      <c r="A618" s="40" t="s">
        <v>46</v>
      </c>
      <c r="B618" s="47"/>
      <c r="C618" s="47"/>
      <c r="D618" s="47"/>
      <c r="E618" s="47"/>
    </row>
    <row r="619" spans="1:5" x14ac:dyDescent="0.2">
      <c r="A619" s="47" t="s">
        <v>533</v>
      </c>
      <c r="B619" s="333">
        <f>F588</f>
        <v>5560574052</v>
      </c>
      <c r="C619" s="332">
        <v>4959019700</v>
      </c>
      <c r="D619" s="333">
        <f t="shared" ref="D619:D620" si="14">B619</f>
        <v>5560574052</v>
      </c>
      <c r="E619" s="332">
        <v>4959019700</v>
      </c>
    </row>
    <row r="620" spans="1:5" x14ac:dyDescent="0.2">
      <c r="A620" s="47" t="s">
        <v>124</v>
      </c>
      <c r="B620" s="333">
        <f>F589</f>
        <v>3691960758</v>
      </c>
      <c r="C620" s="332">
        <v>4104606485</v>
      </c>
      <c r="D620" s="333">
        <f t="shared" si="14"/>
        <v>3691960758</v>
      </c>
      <c r="E620" s="332">
        <v>4104606485</v>
      </c>
    </row>
    <row r="621" spans="1:5" ht="15" thickBot="1" x14ac:dyDescent="0.25">
      <c r="A621" s="365"/>
      <c r="B621" s="351">
        <f>SUM(B619:B620)</f>
        <v>9252534810</v>
      </c>
      <c r="C621" s="351">
        <f>SUM(C619:C620)</f>
        <v>9063626185</v>
      </c>
      <c r="D621" s="351">
        <f>SUM(D619:D620)</f>
        <v>9252534810</v>
      </c>
      <c r="E621" s="351">
        <f>SUM(E619:E620)</f>
        <v>9063626185</v>
      </c>
    </row>
    <row r="622" spans="1:5" x14ac:dyDescent="0.2">
      <c r="A622" s="2"/>
    </row>
    <row r="623" spans="1:5" x14ac:dyDescent="0.2">
      <c r="A623" s="353" t="s">
        <v>873</v>
      </c>
    </row>
    <row r="624" spans="1:5" x14ac:dyDescent="0.2">
      <c r="A624" s="353" t="s">
        <v>874</v>
      </c>
    </row>
    <row r="625" spans="1:2" x14ac:dyDescent="0.2">
      <c r="A625" s="2"/>
    </row>
    <row r="626" spans="1:2" x14ac:dyDescent="0.2">
      <c r="A626" s="353" t="s">
        <v>875</v>
      </c>
    </row>
    <row r="627" spans="1:2" x14ac:dyDescent="0.2">
      <c r="A627" s="353" t="s">
        <v>876</v>
      </c>
    </row>
    <row r="628" spans="1:2" x14ac:dyDescent="0.2">
      <c r="A628" s="7"/>
    </row>
    <row r="629" spans="1:2" x14ac:dyDescent="0.2">
      <c r="A629" s="7">
        <v>26</v>
      </c>
      <c r="B629" s="7" t="s">
        <v>535</v>
      </c>
    </row>
    <row r="630" spans="1:2" x14ac:dyDescent="0.2">
      <c r="A630" s="7"/>
    </row>
    <row r="631" spans="1:2" x14ac:dyDescent="0.2">
      <c r="A631" s="353" t="s">
        <v>877</v>
      </c>
    </row>
    <row r="632" spans="1:2" x14ac:dyDescent="0.2">
      <c r="A632" s="353" t="s">
        <v>878</v>
      </c>
    </row>
    <row r="633" spans="1:2" x14ac:dyDescent="0.2">
      <c r="A633" s="353" t="s">
        <v>879</v>
      </c>
    </row>
    <row r="634" spans="1:2" x14ac:dyDescent="0.2">
      <c r="A634" s="7"/>
    </row>
    <row r="635" spans="1:2" x14ac:dyDescent="0.2">
      <c r="A635" s="63">
        <v>27</v>
      </c>
      <c r="B635" s="1" t="s">
        <v>880</v>
      </c>
    </row>
    <row r="636" spans="1:2" x14ac:dyDescent="0.2">
      <c r="A636" s="2"/>
    </row>
    <row r="637" spans="1:2" x14ac:dyDescent="0.2">
      <c r="A637" s="64" t="s">
        <v>881</v>
      </c>
    </row>
    <row r="638" spans="1:2" x14ac:dyDescent="0.2">
      <c r="A638" s="9"/>
    </row>
    <row r="639" spans="1:2" x14ac:dyDescent="0.2">
      <c r="A639" s="9"/>
    </row>
    <row r="641" spans="1:3" x14ac:dyDescent="0.2">
      <c r="A641" s="257" t="s">
        <v>882</v>
      </c>
      <c r="B641" s="257" t="s">
        <v>883</v>
      </c>
      <c r="C641" s="257" t="s">
        <v>889</v>
      </c>
    </row>
    <row r="642" spans="1:3" x14ac:dyDescent="0.2">
      <c r="A642" s="257" t="s">
        <v>884</v>
      </c>
      <c r="B642" s="257" t="s">
        <v>885</v>
      </c>
      <c r="C642" s="257" t="s">
        <v>890</v>
      </c>
    </row>
    <row r="643" spans="1:3" x14ac:dyDescent="0.2">
      <c r="A643" s="2" t="s">
        <v>886</v>
      </c>
    </row>
    <row r="644" spans="1:3" x14ac:dyDescent="0.2">
      <c r="A644" s="6"/>
      <c r="C644" s="366"/>
    </row>
    <row r="645" spans="1:3" x14ac:dyDescent="0.2">
      <c r="A645" s="2" t="s">
        <v>887</v>
      </c>
      <c r="C645" s="366"/>
    </row>
    <row r="646" spans="1:3" x14ac:dyDescent="0.2">
      <c r="A646" s="64"/>
    </row>
    <row r="647" spans="1:3" x14ac:dyDescent="0.2">
      <c r="A647" s="64" t="s">
        <v>888</v>
      </c>
    </row>
  </sheetData>
  <mergeCells count="44">
    <mergeCell ref="E427:F427"/>
    <mergeCell ref="B494:C494"/>
    <mergeCell ref="D494:E494"/>
    <mergeCell ref="B399:C399"/>
    <mergeCell ref="A400:A401"/>
    <mergeCell ref="D399:E399"/>
    <mergeCell ref="A208:A209"/>
    <mergeCell ref="A3:E3"/>
    <mergeCell ref="A4:E4"/>
    <mergeCell ref="A5:E5"/>
    <mergeCell ref="A6:E6"/>
    <mergeCell ref="A192:A193"/>
    <mergeCell ref="B181:B182"/>
    <mergeCell ref="C181:C182"/>
    <mergeCell ref="B185:B186"/>
    <mergeCell ref="C185:C186"/>
    <mergeCell ref="B197:B198"/>
    <mergeCell ref="C197:C198"/>
    <mergeCell ref="A293:A294"/>
    <mergeCell ref="A303:A305"/>
    <mergeCell ref="A325:A326"/>
    <mergeCell ref="A339:A340"/>
    <mergeCell ref="A377:A378"/>
    <mergeCell ref="A432:A435"/>
    <mergeCell ref="B432:B435"/>
    <mergeCell ref="C432:C435"/>
    <mergeCell ref="A456:A457"/>
    <mergeCell ref="B212:B213"/>
    <mergeCell ref="C212:C213"/>
    <mergeCell ref="C303:C305"/>
    <mergeCell ref="B411:B412"/>
    <mergeCell ref="C411:C412"/>
    <mergeCell ref="B214:B215"/>
    <mergeCell ref="C214:C215"/>
    <mergeCell ref="A222:A223"/>
    <mergeCell ref="A255:A256"/>
    <mergeCell ref="A268:A271"/>
    <mergeCell ref="C268:D269"/>
    <mergeCell ref="A411:A412"/>
    <mergeCell ref="B608:C608"/>
    <mergeCell ref="D608:E608"/>
    <mergeCell ref="A495:A496"/>
    <mergeCell ref="B495:B496"/>
    <mergeCell ref="D495:D49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5"/>
  <sheetViews>
    <sheetView topLeftCell="E53" workbookViewId="0">
      <selection activeCell="K64" sqref="K64"/>
    </sheetView>
  </sheetViews>
  <sheetFormatPr defaultRowHeight="15" outlineLevelCol="1" x14ac:dyDescent="0.25"/>
  <cols>
    <col min="1" max="1" width="8.140625" bestFit="1" customWidth="1"/>
    <col min="2" max="2" width="5.42578125" bestFit="1" customWidth="1"/>
    <col min="3" max="3" width="7.28515625" bestFit="1" customWidth="1"/>
    <col min="4" max="4" width="14" bestFit="1" customWidth="1"/>
    <col min="5" max="5" width="6.28515625" bestFit="1" customWidth="1"/>
    <col min="6" max="6" width="6.42578125" bestFit="1" customWidth="1"/>
    <col min="8" max="8" width="8.7109375" bestFit="1" customWidth="1"/>
    <col min="9" max="9" width="8.85546875" bestFit="1" customWidth="1"/>
    <col min="10" max="10" width="7" bestFit="1" customWidth="1"/>
    <col min="11" max="11" width="17.7109375" bestFit="1" customWidth="1"/>
    <col min="12" max="12" width="13.5703125" bestFit="1" customWidth="1"/>
    <col min="15" max="15" width="10" bestFit="1" customWidth="1"/>
    <col min="16" max="16" width="8.42578125" bestFit="1" customWidth="1"/>
    <col min="17" max="17" width="4.5703125" bestFit="1" customWidth="1"/>
    <col min="18" max="18" width="48" style="255"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9.42578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9.140625"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0.8554687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9.140625"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45" x14ac:dyDescent="0.25">
      <c r="A1" s="230" t="s">
        <v>176</v>
      </c>
      <c r="B1" s="230" t="s">
        <v>177</v>
      </c>
      <c r="C1" s="230" t="s">
        <v>178</v>
      </c>
      <c r="D1" s="230" t="s">
        <v>179</v>
      </c>
      <c r="E1" s="230" t="s">
        <v>180</v>
      </c>
      <c r="F1" s="230" t="s">
        <v>181</v>
      </c>
      <c r="G1" s="230" t="s">
        <v>182</v>
      </c>
      <c r="H1" s="230" t="s">
        <v>183</v>
      </c>
      <c r="I1" s="230" t="s">
        <v>184</v>
      </c>
      <c r="J1" s="230" t="s">
        <v>185</v>
      </c>
      <c r="K1" s="230" t="s">
        <v>186</v>
      </c>
      <c r="L1" s="230" t="s">
        <v>187</v>
      </c>
      <c r="M1" s="230" t="s">
        <v>188</v>
      </c>
      <c r="N1" s="230" t="s">
        <v>189</v>
      </c>
      <c r="O1" s="230" t="s">
        <v>190</v>
      </c>
      <c r="P1" s="230" t="s">
        <v>191</v>
      </c>
      <c r="Q1" s="230" t="s">
        <v>192</v>
      </c>
      <c r="R1" s="252" t="s">
        <v>193</v>
      </c>
      <c r="S1" s="230" t="s">
        <v>194</v>
      </c>
      <c r="T1" s="230" t="s">
        <v>195</v>
      </c>
      <c r="U1" s="230" t="s">
        <v>196</v>
      </c>
      <c r="V1" s="230" t="s">
        <v>197</v>
      </c>
      <c r="W1" s="230" t="s">
        <v>198</v>
      </c>
      <c r="X1" s="230" t="s">
        <v>199</v>
      </c>
      <c r="Y1" s="230" t="s">
        <v>200</v>
      </c>
      <c r="Z1" s="230" t="s">
        <v>201</v>
      </c>
      <c r="AA1" s="230" t="s">
        <v>202</v>
      </c>
      <c r="AB1" s="230" t="s">
        <v>203</v>
      </c>
      <c r="AC1" s="230" t="s">
        <v>204</v>
      </c>
      <c r="AD1" s="230" t="s">
        <v>205</v>
      </c>
      <c r="AE1" s="230" t="s">
        <v>206</v>
      </c>
      <c r="AF1" s="230" t="s">
        <v>207</v>
      </c>
      <c r="AG1" s="230" t="s">
        <v>208</v>
      </c>
      <c r="AH1" s="230" t="s">
        <v>209</v>
      </c>
      <c r="AI1" s="230" t="s">
        <v>210</v>
      </c>
      <c r="AJ1" s="230" t="s">
        <v>211</v>
      </c>
      <c r="AK1" s="230" t="s">
        <v>212</v>
      </c>
      <c r="AL1" s="230" t="s">
        <v>213</v>
      </c>
      <c r="AM1" s="230" t="s">
        <v>214</v>
      </c>
      <c r="AN1" s="231" t="s">
        <v>215</v>
      </c>
      <c r="AO1" s="230" t="s">
        <v>216</v>
      </c>
      <c r="AP1" s="230" t="s">
        <v>217</v>
      </c>
      <c r="AQ1" s="230" t="s">
        <v>218</v>
      </c>
      <c r="AR1" s="230" t="s">
        <v>219</v>
      </c>
      <c r="AS1" s="230" t="s">
        <v>220</v>
      </c>
      <c r="AT1" s="230" t="s">
        <v>221</v>
      </c>
      <c r="AU1" s="230" t="s">
        <v>222</v>
      </c>
      <c r="AV1" s="230" t="s">
        <v>223</v>
      </c>
      <c r="AW1" s="230" t="s">
        <v>224</v>
      </c>
      <c r="AX1" s="230" t="s">
        <v>225</v>
      </c>
      <c r="AY1" s="230" t="s">
        <v>226</v>
      </c>
      <c r="AZ1" s="230" t="s">
        <v>227</v>
      </c>
      <c r="BA1" s="230" t="s">
        <v>228</v>
      </c>
      <c r="BB1" s="230" t="s">
        <v>229</v>
      </c>
      <c r="BC1" s="230" t="s">
        <v>230</v>
      </c>
      <c r="BD1" s="230" t="s">
        <v>231</v>
      </c>
      <c r="BE1" s="230" t="s">
        <v>232</v>
      </c>
      <c r="BF1" s="230" t="s">
        <v>233</v>
      </c>
      <c r="BG1" s="230" t="s">
        <v>234</v>
      </c>
      <c r="BH1" s="230" t="s">
        <v>235</v>
      </c>
      <c r="BI1" s="230" t="s">
        <v>236</v>
      </c>
      <c r="BJ1" s="230" t="s">
        <v>237</v>
      </c>
      <c r="BK1" s="230" t="s">
        <v>238</v>
      </c>
      <c r="BL1" s="230" t="s">
        <v>239</v>
      </c>
      <c r="BM1" s="230" t="s">
        <v>240</v>
      </c>
      <c r="BN1" s="230" t="s">
        <v>241</v>
      </c>
      <c r="BO1" s="230" t="s">
        <v>242</v>
      </c>
    </row>
    <row r="2" spans="1:68" x14ac:dyDescent="0.25">
      <c r="A2" s="241">
        <v>2020</v>
      </c>
      <c r="B2" s="242">
        <v>1</v>
      </c>
      <c r="C2" s="243" t="s">
        <v>243</v>
      </c>
      <c r="D2" s="243" t="s">
        <v>244</v>
      </c>
      <c r="E2" s="243" t="s">
        <v>244</v>
      </c>
      <c r="F2" s="243" t="s">
        <v>268</v>
      </c>
      <c r="G2" s="243" t="s">
        <v>245</v>
      </c>
      <c r="H2" s="243" t="s">
        <v>592</v>
      </c>
      <c r="I2" s="244"/>
      <c r="J2" s="243" t="s">
        <v>54</v>
      </c>
      <c r="K2" s="245">
        <v>-2000000</v>
      </c>
      <c r="L2" s="245">
        <v>-2000000</v>
      </c>
      <c r="M2" s="246">
        <v>-114</v>
      </c>
      <c r="N2" s="246">
        <v>-86</v>
      </c>
      <c r="O2" s="246">
        <v>-667.86</v>
      </c>
      <c r="P2" s="247">
        <v>0</v>
      </c>
      <c r="Q2" s="247">
        <v>0</v>
      </c>
      <c r="R2" s="251" t="s">
        <v>593</v>
      </c>
      <c r="S2" s="243" t="s">
        <v>247</v>
      </c>
      <c r="T2" s="243" t="s">
        <v>248</v>
      </c>
      <c r="U2" s="243" t="s">
        <v>249</v>
      </c>
      <c r="V2" s="242">
        <v>0</v>
      </c>
      <c r="W2" s="241">
        <v>32</v>
      </c>
      <c r="X2" s="243" t="s">
        <v>250</v>
      </c>
      <c r="Y2" s="248">
        <v>43860</v>
      </c>
      <c r="Z2" s="248">
        <v>43860</v>
      </c>
      <c r="AA2" s="249">
        <v>43865.320277777777</v>
      </c>
      <c r="AB2" s="243" t="s">
        <v>594</v>
      </c>
      <c r="AC2" s="243" t="s">
        <v>252</v>
      </c>
      <c r="AD2" s="243" t="s">
        <v>253</v>
      </c>
      <c r="AE2" s="243" t="s">
        <v>269</v>
      </c>
      <c r="AF2" s="244"/>
      <c r="AG2" s="243" t="s">
        <v>595</v>
      </c>
      <c r="AH2" s="244"/>
      <c r="AI2" s="244"/>
      <c r="AJ2" s="244"/>
      <c r="AK2" s="244"/>
      <c r="AL2" s="244"/>
      <c r="AM2" s="244"/>
      <c r="AN2" s="244"/>
      <c r="AO2" s="243" t="s">
        <v>596</v>
      </c>
      <c r="AP2" s="244"/>
      <c r="AQ2" s="244"/>
      <c r="AR2" s="244"/>
      <c r="AS2" s="244"/>
      <c r="AT2" s="244"/>
      <c r="AU2" s="244"/>
      <c r="AV2" s="244"/>
      <c r="AW2" s="244"/>
      <c r="AX2" s="244"/>
      <c r="AY2" s="244"/>
      <c r="AZ2" s="243" t="s">
        <v>255</v>
      </c>
      <c r="BA2" s="243" t="s">
        <v>597</v>
      </c>
      <c r="BB2" s="243" t="s">
        <v>598</v>
      </c>
      <c r="BC2" s="243" t="s">
        <v>266</v>
      </c>
      <c r="BD2" s="243" t="s">
        <v>266</v>
      </c>
      <c r="BE2" s="243" t="s">
        <v>250</v>
      </c>
      <c r="BF2" s="243" t="s">
        <v>597</v>
      </c>
      <c r="BG2" s="243" t="s">
        <v>599</v>
      </c>
      <c r="BH2" s="243" t="s">
        <v>600</v>
      </c>
      <c r="BI2" s="243" t="s">
        <v>263</v>
      </c>
      <c r="BJ2" s="243" t="s">
        <v>601</v>
      </c>
      <c r="BK2" s="243" t="s">
        <v>602</v>
      </c>
      <c r="BL2" s="243" t="s">
        <v>603</v>
      </c>
      <c r="BM2" s="243" t="s">
        <v>266</v>
      </c>
      <c r="BN2" s="243" t="s">
        <v>266</v>
      </c>
      <c r="BO2" s="244"/>
      <c r="BP2" s="224" t="str">
        <f t="shared" ref="BP2:BP3" si="0">IF(K2&gt;0,"D","C")</f>
        <v>C</v>
      </c>
    </row>
    <row r="3" spans="1:68" ht="33.75" x14ac:dyDescent="0.25">
      <c r="A3" s="232">
        <v>2020</v>
      </c>
      <c r="B3" s="233">
        <v>1</v>
      </c>
      <c r="C3" s="234" t="s">
        <v>243</v>
      </c>
      <c r="D3" s="234" t="s">
        <v>244</v>
      </c>
      <c r="E3" s="234" t="s">
        <v>244</v>
      </c>
      <c r="F3" s="234" t="s">
        <v>268</v>
      </c>
      <c r="G3" s="234" t="s">
        <v>245</v>
      </c>
      <c r="H3" s="234" t="s">
        <v>592</v>
      </c>
      <c r="I3" s="235"/>
      <c r="J3" s="234" t="s">
        <v>54</v>
      </c>
      <c r="K3" s="236">
        <v>-2000000</v>
      </c>
      <c r="L3" s="236">
        <v>-2000000</v>
      </c>
      <c r="M3" s="237">
        <v>-114</v>
      </c>
      <c r="N3" s="237">
        <v>-86</v>
      </c>
      <c r="O3" s="237">
        <v>-667.86</v>
      </c>
      <c r="P3" s="238">
        <v>0</v>
      </c>
      <c r="Q3" s="238">
        <v>0</v>
      </c>
      <c r="R3" s="250" t="s">
        <v>604</v>
      </c>
      <c r="S3" s="234" t="s">
        <v>247</v>
      </c>
      <c r="T3" s="234" t="s">
        <v>248</v>
      </c>
      <c r="U3" s="234" t="s">
        <v>249</v>
      </c>
      <c r="V3" s="233">
        <v>0</v>
      </c>
      <c r="W3" s="232">
        <v>32</v>
      </c>
      <c r="X3" s="234" t="s">
        <v>250</v>
      </c>
      <c r="Y3" s="239">
        <v>43860</v>
      </c>
      <c r="Z3" s="239">
        <v>43860</v>
      </c>
      <c r="AA3" s="240">
        <v>43865.320277777777</v>
      </c>
      <c r="AB3" s="234" t="s">
        <v>594</v>
      </c>
      <c r="AC3" s="234" t="s">
        <v>252</v>
      </c>
      <c r="AD3" s="234" t="s">
        <v>253</v>
      </c>
      <c r="AE3" s="234" t="s">
        <v>269</v>
      </c>
      <c r="AF3" s="235"/>
      <c r="AG3" s="234" t="s">
        <v>605</v>
      </c>
      <c r="AH3" s="235"/>
      <c r="AI3" s="235"/>
      <c r="AJ3" s="235"/>
      <c r="AK3" s="235"/>
      <c r="AL3" s="235"/>
      <c r="AM3" s="235"/>
      <c r="AN3" s="235"/>
      <c r="AO3" s="234" t="s">
        <v>596</v>
      </c>
      <c r="AP3" s="235"/>
      <c r="AQ3" s="235"/>
      <c r="AR3" s="235"/>
      <c r="AS3" s="235"/>
      <c r="AT3" s="235"/>
      <c r="AU3" s="235"/>
      <c r="AV3" s="235"/>
      <c r="AW3" s="235"/>
      <c r="AX3" s="235"/>
      <c r="AY3" s="235"/>
      <c r="AZ3" s="234" t="s">
        <v>255</v>
      </c>
      <c r="BA3" s="234" t="s">
        <v>597</v>
      </c>
      <c r="BB3" s="234" t="s">
        <v>598</v>
      </c>
      <c r="BC3" s="234" t="s">
        <v>266</v>
      </c>
      <c r="BD3" s="234" t="s">
        <v>266</v>
      </c>
      <c r="BE3" s="234" t="s">
        <v>250</v>
      </c>
      <c r="BF3" s="234" t="s">
        <v>597</v>
      </c>
      <c r="BG3" s="234" t="s">
        <v>599</v>
      </c>
      <c r="BH3" s="234" t="s">
        <v>600</v>
      </c>
      <c r="BI3" s="234" t="s">
        <v>263</v>
      </c>
      <c r="BJ3" s="234" t="s">
        <v>601</v>
      </c>
      <c r="BK3" s="234" t="s">
        <v>602</v>
      </c>
      <c r="BL3" s="234" t="s">
        <v>603</v>
      </c>
      <c r="BM3" s="234" t="s">
        <v>266</v>
      </c>
      <c r="BN3" s="234" t="s">
        <v>266</v>
      </c>
      <c r="BO3" s="235"/>
      <c r="BP3" s="224" t="str">
        <f t="shared" si="0"/>
        <v>C</v>
      </c>
    </row>
    <row r="4" spans="1:68" x14ac:dyDescent="0.25">
      <c r="A4" s="241">
        <v>2020</v>
      </c>
      <c r="B4" s="242">
        <v>1</v>
      </c>
      <c r="C4" s="243" t="s">
        <v>243</v>
      </c>
      <c r="D4" s="243" t="s">
        <v>244</v>
      </c>
      <c r="E4" s="243" t="s">
        <v>244</v>
      </c>
      <c r="F4" s="243" t="s">
        <v>268</v>
      </c>
      <c r="G4" s="243" t="s">
        <v>245</v>
      </c>
      <c r="H4" s="243" t="s">
        <v>592</v>
      </c>
      <c r="I4" s="244"/>
      <c r="J4" s="243" t="s">
        <v>54</v>
      </c>
      <c r="K4" s="245">
        <v>-1927753</v>
      </c>
      <c r="L4" s="245">
        <v>-1927753</v>
      </c>
      <c r="M4" s="246">
        <v>-109.88</v>
      </c>
      <c r="N4" s="246">
        <v>-82.89</v>
      </c>
      <c r="O4" s="246">
        <v>-643.74</v>
      </c>
      <c r="P4" s="247">
        <v>0</v>
      </c>
      <c r="Q4" s="247">
        <v>0</v>
      </c>
      <c r="R4" s="251" t="s">
        <v>606</v>
      </c>
      <c r="S4" s="243" t="s">
        <v>247</v>
      </c>
      <c r="T4" s="243" t="s">
        <v>248</v>
      </c>
      <c r="U4" s="243" t="s">
        <v>249</v>
      </c>
      <c r="V4" s="242">
        <v>0</v>
      </c>
      <c r="W4" s="241">
        <v>32</v>
      </c>
      <c r="X4" s="243" t="s">
        <v>250</v>
      </c>
      <c r="Y4" s="248">
        <v>43860</v>
      </c>
      <c r="Z4" s="248">
        <v>43860</v>
      </c>
      <c r="AA4" s="249">
        <v>43865.320277777777</v>
      </c>
      <c r="AB4" s="243" t="s">
        <v>594</v>
      </c>
      <c r="AC4" s="243" t="s">
        <v>252</v>
      </c>
      <c r="AD4" s="243" t="s">
        <v>253</v>
      </c>
      <c r="AE4" s="243" t="s">
        <v>269</v>
      </c>
      <c r="AF4" s="244"/>
      <c r="AG4" s="243" t="s">
        <v>607</v>
      </c>
      <c r="AH4" s="244"/>
      <c r="AI4" s="244"/>
      <c r="AJ4" s="244"/>
      <c r="AK4" s="244"/>
      <c r="AL4" s="244"/>
      <c r="AM4" s="244"/>
      <c r="AN4" s="244"/>
      <c r="AO4" s="243" t="s">
        <v>608</v>
      </c>
      <c r="AP4" s="244"/>
      <c r="AQ4" s="244"/>
      <c r="AR4" s="244"/>
      <c r="AS4" s="244"/>
      <c r="AT4" s="244"/>
      <c r="AU4" s="244"/>
      <c r="AV4" s="244"/>
      <c r="AW4" s="244"/>
      <c r="AX4" s="244"/>
      <c r="AY4" s="244"/>
      <c r="AZ4" s="243" t="s">
        <v>255</v>
      </c>
      <c r="BA4" s="243" t="s">
        <v>597</v>
      </c>
      <c r="BB4" s="243" t="s">
        <v>598</v>
      </c>
      <c r="BC4" s="243" t="s">
        <v>266</v>
      </c>
      <c r="BD4" s="243" t="s">
        <v>266</v>
      </c>
      <c r="BE4" s="243" t="s">
        <v>250</v>
      </c>
      <c r="BF4" s="243" t="s">
        <v>597</v>
      </c>
      <c r="BG4" s="243" t="s">
        <v>599</v>
      </c>
      <c r="BH4" s="243" t="s">
        <v>600</v>
      </c>
      <c r="BI4" s="243" t="s">
        <v>263</v>
      </c>
      <c r="BJ4" s="243" t="s">
        <v>601</v>
      </c>
      <c r="BK4" s="243" t="s">
        <v>602</v>
      </c>
      <c r="BL4" s="243" t="s">
        <v>603</v>
      </c>
      <c r="BM4" s="243" t="s">
        <v>266</v>
      </c>
      <c r="BN4" s="243" t="s">
        <v>266</v>
      </c>
      <c r="BO4" s="244"/>
      <c r="BP4" t="str">
        <f>IF(K4&gt;0,"D","C")</f>
        <v>C</v>
      </c>
    </row>
    <row r="5" spans="1:68" ht="33.75" x14ac:dyDescent="0.25">
      <c r="A5" s="232">
        <v>2020</v>
      </c>
      <c r="B5" s="233">
        <v>1</v>
      </c>
      <c r="C5" s="234" t="s">
        <v>243</v>
      </c>
      <c r="D5" s="234" t="s">
        <v>244</v>
      </c>
      <c r="E5" s="234" t="s">
        <v>244</v>
      </c>
      <c r="F5" s="234" t="s">
        <v>268</v>
      </c>
      <c r="G5" s="234" t="s">
        <v>245</v>
      </c>
      <c r="H5" s="234" t="s">
        <v>592</v>
      </c>
      <c r="I5" s="235"/>
      <c r="J5" s="234" t="s">
        <v>54</v>
      </c>
      <c r="K5" s="236">
        <v>-1335019</v>
      </c>
      <c r="L5" s="236">
        <v>-1335019</v>
      </c>
      <c r="M5" s="237">
        <v>-76.099999999999994</v>
      </c>
      <c r="N5" s="237">
        <v>-57.41</v>
      </c>
      <c r="O5" s="237">
        <v>-445.8</v>
      </c>
      <c r="P5" s="238">
        <v>0</v>
      </c>
      <c r="Q5" s="238">
        <v>0</v>
      </c>
      <c r="R5" s="250" t="s">
        <v>609</v>
      </c>
      <c r="S5" s="234" t="s">
        <v>247</v>
      </c>
      <c r="T5" s="234" t="s">
        <v>248</v>
      </c>
      <c r="U5" s="234" t="s">
        <v>249</v>
      </c>
      <c r="V5" s="233">
        <v>0</v>
      </c>
      <c r="W5" s="232">
        <v>32</v>
      </c>
      <c r="X5" s="234" t="s">
        <v>250</v>
      </c>
      <c r="Y5" s="239">
        <v>43860</v>
      </c>
      <c r="Z5" s="239">
        <v>43860</v>
      </c>
      <c r="AA5" s="240">
        <v>43865.320277777777</v>
      </c>
      <c r="AB5" s="234" t="s">
        <v>594</v>
      </c>
      <c r="AC5" s="234" t="s">
        <v>252</v>
      </c>
      <c r="AD5" s="234" t="s">
        <v>253</v>
      </c>
      <c r="AE5" s="234" t="s">
        <v>269</v>
      </c>
      <c r="AF5" s="235"/>
      <c r="AG5" s="234" t="s">
        <v>610</v>
      </c>
      <c r="AH5" s="235"/>
      <c r="AI5" s="235"/>
      <c r="AJ5" s="235"/>
      <c r="AK5" s="235"/>
      <c r="AL5" s="235"/>
      <c r="AM5" s="235"/>
      <c r="AN5" s="235"/>
      <c r="AO5" s="234" t="s">
        <v>608</v>
      </c>
      <c r="AP5" s="235"/>
      <c r="AQ5" s="235"/>
      <c r="AR5" s="235"/>
      <c r="AS5" s="235"/>
      <c r="AT5" s="235"/>
      <c r="AU5" s="235"/>
      <c r="AV5" s="235"/>
      <c r="AW5" s="235"/>
      <c r="AX5" s="235"/>
      <c r="AY5" s="235"/>
      <c r="AZ5" s="234" t="s">
        <v>255</v>
      </c>
      <c r="BA5" s="234" t="s">
        <v>597</v>
      </c>
      <c r="BB5" s="234" t="s">
        <v>598</v>
      </c>
      <c r="BC5" s="234" t="s">
        <v>266</v>
      </c>
      <c r="BD5" s="234" t="s">
        <v>266</v>
      </c>
      <c r="BE5" s="234" t="s">
        <v>250</v>
      </c>
      <c r="BF5" s="234" t="s">
        <v>597</v>
      </c>
      <c r="BG5" s="234" t="s">
        <v>599</v>
      </c>
      <c r="BH5" s="234" t="s">
        <v>600</v>
      </c>
      <c r="BI5" s="234" t="s">
        <v>263</v>
      </c>
      <c r="BJ5" s="234" t="s">
        <v>601</v>
      </c>
      <c r="BK5" s="234" t="s">
        <v>602</v>
      </c>
      <c r="BL5" s="234" t="s">
        <v>603</v>
      </c>
      <c r="BM5" s="234" t="s">
        <v>266</v>
      </c>
      <c r="BN5" s="234" t="s">
        <v>266</v>
      </c>
      <c r="BO5" s="235"/>
      <c r="BP5" t="str">
        <f t="shared" ref="BP5:BP7" si="1">IF(K5&gt;0,"D","C")</f>
        <v>C</v>
      </c>
    </row>
    <row r="6" spans="1:68" x14ac:dyDescent="0.25">
      <c r="A6" s="241">
        <v>2020</v>
      </c>
      <c r="B6" s="242">
        <v>1</v>
      </c>
      <c r="C6" s="243" t="s">
        <v>243</v>
      </c>
      <c r="D6" s="243" t="s">
        <v>244</v>
      </c>
      <c r="E6" s="243" t="s">
        <v>244</v>
      </c>
      <c r="F6" s="243" t="s">
        <v>268</v>
      </c>
      <c r="G6" s="243" t="s">
        <v>245</v>
      </c>
      <c r="H6" s="243" t="s">
        <v>592</v>
      </c>
      <c r="I6" s="244"/>
      <c r="J6" s="243" t="s">
        <v>54</v>
      </c>
      <c r="K6" s="245">
        <v>-427434750</v>
      </c>
      <c r="L6" s="245">
        <v>-427434750</v>
      </c>
      <c r="M6" s="246">
        <v>-24363.78</v>
      </c>
      <c r="N6" s="246">
        <v>-18379.689999999999</v>
      </c>
      <c r="O6" s="246">
        <v>-142733.84</v>
      </c>
      <c r="P6" s="247">
        <v>0</v>
      </c>
      <c r="Q6" s="247">
        <v>0</v>
      </c>
      <c r="R6" s="251" t="s">
        <v>611</v>
      </c>
      <c r="S6" s="243" t="s">
        <v>247</v>
      </c>
      <c r="T6" s="243" t="s">
        <v>248</v>
      </c>
      <c r="U6" s="243" t="s">
        <v>249</v>
      </c>
      <c r="V6" s="242">
        <v>0</v>
      </c>
      <c r="W6" s="241">
        <v>48</v>
      </c>
      <c r="X6" s="243" t="s">
        <v>250</v>
      </c>
      <c r="Y6" s="248">
        <v>43860</v>
      </c>
      <c r="Z6" s="248">
        <v>43860</v>
      </c>
      <c r="AA6" s="249">
        <v>43866.328136574077</v>
      </c>
      <c r="AB6" s="243" t="s">
        <v>612</v>
      </c>
      <c r="AC6" s="243" t="s">
        <v>252</v>
      </c>
      <c r="AD6" s="243" t="s">
        <v>253</v>
      </c>
      <c r="AE6" s="243" t="s">
        <v>270</v>
      </c>
      <c r="AF6" s="244"/>
      <c r="AG6" s="243" t="s">
        <v>613</v>
      </c>
      <c r="AH6" s="244"/>
      <c r="AI6" s="244"/>
      <c r="AJ6" s="244"/>
      <c r="AK6" s="244"/>
      <c r="AL6" s="244"/>
      <c r="AM6" s="244"/>
      <c r="AN6" s="244"/>
      <c r="AO6" s="243" t="s">
        <v>614</v>
      </c>
      <c r="AP6" s="244"/>
      <c r="AQ6" s="244"/>
      <c r="AR6" s="244"/>
      <c r="AS6" s="244"/>
      <c r="AT6" s="244"/>
      <c r="AU6" s="244"/>
      <c r="AV6" s="244"/>
      <c r="AW6" s="244"/>
      <c r="AX6" s="244"/>
      <c r="AY6" s="244"/>
      <c r="AZ6" s="243" t="s">
        <v>255</v>
      </c>
      <c r="BA6" s="243" t="s">
        <v>597</v>
      </c>
      <c r="BB6" s="243" t="s">
        <v>598</v>
      </c>
      <c r="BC6" s="243" t="s">
        <v>266</v>
      </c>
      <c r="BD6" s="243" t="s">
        <v>266</v>
      </c>
      <c r="BE6" s="243" t="s">
        <v>250</v>
      </c>
      <c r="BF6" s="243" t="s">
        <v>597</v>
      </c>
      <c r="BG6" s="243" t="s">
        <v>599</v>
      </c>
      <c r="BH6" s="243" t="s">
        <v>600</v>
      </c>
      <c r="BI6" s="243" t="s">
        <v>263</v>
      </c>
      <c r="BJ6" s="243" t="s">
        <v>601</v>
      </c>
      <c r="BK6" s="243" t="s">
        <v>602</v>
      </c>
      <c r="BL6" s="243" t="s">
        <v>603</v>
      </c>
      <c r="BM6" s="243" t="s">
        <v>266</v>
      </c>
      <c r="BN6" s="243" t="s">
        <v>266</v>
      </c>
      <c r="BO6" s="244"/>
      <c r="BP6" t="str">
        <f t="shared" si="1"/>
        <v>C</v>
      </c>
    </row>
    <row r="7" spans="1:68" ht="33.75" x14ac:dyDescent="0.25">
      <c r="A7" s="232">
        <v>2020</v>
      </c>
      <c r="B7" s="233">
        <v>1</v>
      </c>
      <c r="C7" s="234" t="s">
        <v>243</v>
      </c>
      <c r="D7" s="234" t="s">
        <v>244</v>
      </c>
      <c r="E7" s="234" t="s">
        <v>244</v>
      </c>
      <c r="F7" s="234" t="s">
        <v>268</v>
      </c>
      <c r="G7" s="234" t="s">
        <v>245</v>
      </c>
      <c r="H7" s="234" t="s">
        <v>592</v>
      </c>
      <c r="I7" s="235"/>
      <c r="J7" s="234" t="s">
        <v>54</v>
      </c>
      <c r="K7" s="236">
        <v>-349963838</v>
      </c>
      <c r="L7" s="236">
        <v>-349963838</v>
      </c>
      <c r="M7" s="237">
        <v>-19947.939999999999</v>
      </c>
      <c r="N7" s="237">
        <v>-15048.45</v>
      </c>
      <c r="O7" s="237">
        <v>-116863.88</v>
      </c>
      <c r="P7" s="238">
        <v>0</v>
      </c>
      <c r="Q7" s="238">
        <v>0</v>
      </c>
      <c r="R7" s="250" t="s">
        <v>615</v>
      </c>
      <c r="S7" s="234" t="s">
        <v>247</v>
      </c>
      <c r="T7" s="234" t="s">
        <v>248</v>
      </c>
      <c r="U7" s="234" t="s">
        <v>249</v>
      </c>
      <c r="V7" s="233">
        <v>0</v>
      </c>
      <c r="W7" s="232">
        <v>48</v>
      </c>
      <c r="X7" s="234" t="s">
        <v>250</v>
      </c>
      <c r="Y7" s="239">
        <v>43860</v>
      </c>
      <c r="Z7" s="239">
        <v>43860</v>
      </c>
      <c r="AA7" s="240">
        <v>43866.328136574077</v>
      </c>
      <c r="AB7" s="234" t="s">
        <v>612</v>
      </c>
      <c r="AC7" s="234" t="s">
        <v>252</v>
      </c>
      <c r="AD7" s="234" t="s">
        <v>253</v>
      </c>
      <c r="AE7" s="234" t="s">
        <v>270</v>
      </c>
      <c r="AF7" s="235"/>
      <c r="AG7" s="234" t="s">
        <v>616</v>
      </c>
      <c r="AH7" s="235"/>
      <c r="AI7" s="235"/>
      <c r="AJ7" s="235"/>
      <c r="AK7" s="235"/>
      <c r="AL7" s="235"/>
      <c r="AM7" s="235"/>
      <c r="AN7" s="235"/>
      <c r="AO7" s="234" t="s">
        <v>617</v>
      </c>
      <c r="AP7" s="235"/>
      <c r="AQ7" s="235"/>
      <c r="AR7" s="235"/>
      <c r="AS7" s="235"/>
      <c r="AT7" s="235"/>
      <c r="AU7" s="235"/>
      <c r="AV7" s="235"/>
      <c r="AW7" s="235"/>
      <c r="AX7" s="235"/>
      <c r="AY7" s="235"/>
      <c r="AZ7" s="234" t="s">
        <v>255</v>
      </c>
      <c r="BA7" s="234" t="s">
        <v>597</v>
      </c>
      <c r="BB7" s="234" t="s">
        <v>598</v>
      </c>
      <c r="BC7" s="234" t="s">
        <v>266</v>
      </c>
      <c r="BD7" s="234" t="s">
        <v>266</v>
      </c>
      <c r="BE7" s="234" t="s">
        <v>250</v>
      </c>
      <c r="BF7" s="234" t="s">
        <v>597</v>
      </c>
      <c r="BG7" s="234" t="s">
        <v>599</v>
      </c>
      <c r="BH7" s="234" t="s">
        <v>600</v>
      </c>
      <c r="BI7" s="234" t="s">
        <v>263</v>
      </c>
      <c r="BJ7" s="234" t="s">
        <v>601</v>
      </c>
      <c r="BK7" s="234" t="s">
        <v>602</v>
      </c>
      <c r="BL7" s="234" t="s">
        <v>603</v>
      </c>
      <c r="BM7" s="234" t="s">
        <v>266</v>
      </c>
      <c r="BN7" s="234" t="s">
        <v>266</v>
      </c>
      <c r="BO7" s="235"/>
      <c r="BP7" t="str">
        <f t="shared" si="1"/>
        <v>C</v>
      </c>
    </row>
    <row r="8" spans="1:68" x14ac:dyDescent="0.25">
      <c r="A8" s="241">
        <v>2020</v>
      </c>
      <c r="B8" s="242">
        <v>1</v>
      </c>
      <c r="C8" s="243" t="s">
        <v>243</v>
      </c>
      <c r="D8" s="243" t="s">
        <v>244</v>
      </c>
      <c r="E8" s="243" t="s">
        <v>244</v>
      </c>
      <c r="F8" s="243" t="s">
        <v>268</v>
      </c>
      <c r="G8" s="243" t="s">
        <v>245</v>
      </c>
      <c r="H8" s="243" t="s">
        <v>592</v>
      </c>
      <c r="I8" s="244"/>
      <c r="J8" s="243" t="s">
        <v>54</v>
      </c>
      <c r="K8" s="245">
        <v>-178107400</v>
      </c>
      <c r="L8" s="245">
        <v>-178107400</v>
      </c>
      <c r="M8" s="246">
        <v>-10152.120000000001</v>
      </c>
      <c r="N8" s="246">
        <v>-7658.62</v>
      </c>
      <c r="O8" s="246">
        <v>-59475.63</v>
      </c>
      <c r="P8" s="247">
        <v>0</v>
      </c>
      <c r="Q8" s="247">
        <v>0</v>
      </c>
      <c r="R8" s="253" t="s">
        <v>618</v>
      </c>
      <c r="S8" s="243" t="s">
        <v>247</v>
      </c>
      <c r="T8" s="243" t="s">
        <v>248</v>
      </c>
      <c r="U8" s="243" t="s">
        <v>249</v>
      </c>
      <c r="V8" s="242">
        <v>0</v>
      </c>
      <c r="W8" s="241">
        <v>48</v>
      </c>
      <c r="X8" s="243" t="s">
        <v>250</v>
      </c>
      <c r="Y8" s="248">
        <v>43860</v>
      </c>
      <c r="Z8" s="248">
        <v>43860</v>
      </c>
      <c r="AA8" s="249">
        <v>43866.328136574077</v>
      </c>
      <c r="AB8" s="243" t="s">
        <v>612</v>
      </c>
      <c r="AC8" s="243" t="s">
        <v>252</v>
      </c>
      <c r="AD8" s="243" t="s">
        <v>253</v>
      </c>
      <c r="AE8" s="243" t="s">
        <v>270</v>
      </c>
      <c r="AF8" s="244"/>
      <c r="AG8" s="243" t="s">
        <v>616</v>
      </c>
      <c r="AH8" s="244"/>
      <c r="AI8" s="244"/>
      <c r="AJ8" s="244"/>
      <c r="AK8" s="244"/>
      <c r="AL8" s="244"/>
      <c r="AM8" s="244"/>
      <c r="AN8" s="244"/>
      <c r="AO8" s="243" t="s">
        <v>617</v>
      </c>
      <c r="AP8" s="244"/>
      <c r="AQ8" s="244"/>
      <c r="AR8" s="244"/>
      <c r="AS8" s="244"/>
      <c r="AT8" s="244"/>
      <c r="AU8" s="244"/>
      <c r="AV8" s="244"/>
      <c r="AW8" s="244"/>
      <c r="AX8" s="244"/>
      <c r="AY8" s="244"/>
      <c r="AZ8" s="243" t="s">
        <v>255</v>
      </c>
      <c r="BA8" s="243" t="s">
        <v>597</v>
      </c>
      <c r="BB8" s="243" t="s">
        <v>598</v>
      </c>
      <c r="BC8" s="243" t="s">
        <v>266</v>
      </c>
      <c r="BD8" s="243" t="s">
        <v>266</v>
      </c>
      <c r="BE8" s="243" t="s">
        <v>250</v>
      </c>
      <c r="BF8" s="243" t="s">
        <v>597</v>
      </c>
      <c r="BG8" s="243" t="s">
        <v>599</v>
      </c>
      <c r="BH8" s="243" t="s">
        <v>600</v>
      </c>
      <c r="BI8" s="243" t="s">
        <v>263</v>
      </c>
      <c r="BJ8" s="243" t="s">
        <v>601</v>
      </c>
      <c r="BK8" s="243" t="s">
        <v>602</v>
      </c>
      <c r="BL8" s="243" t="s">
        <v>603</v>
      </c>
      <c r="BM8" s="243" t="s">
        <v>266</v>
      </c>
      <c r="BN8" s="243" t="s">
        <v>266</v>
      </c>
      <c r="BO8" s="244"/>
    </row>
    <row r="9" spans="1:68" ht="33.75" x14ac:dyDescent="0.25">
      <c r="A9" s="232">
        <v>2020</v>
      </c>
      <c r="B9" s="233">
        <v>1</v>
      </c>
      <c r="C9" s="234" t="s">
        <v>243</v>
      </c>
      <c r="D9" s="234" t="s">
        <v>244</v>
      </c>
      <c r="E9" s="234" t="s">
        <v>244</v>
      </c>
      <c r="F9" s="234" t="s">
        <v>268</v>
      </c>
      <c r="G9" s="234" t="s">
        <v>245</v>
      </c>
      <c r="H9" s="234" t="s">
        <v>592</v>
      </c>
      <c r="I9" s="235"/>
      <c r="J9" s="234" t="s">
        <v>54</v>
      </c>
      <c r="K9" s="236">
        <v>-27569700</v>
      </c>
      <c r="L9" s="236">
        <v>-27569700</v>
      </c>
      <c r="M9" s="237">
        <v>-1571.47</v>
      </c>
      <c r="N9" s="237">
        <v>-1185.5</v>
      </c>
      <c r="O9" s="237">
        <v>-9206.39</v>
      </c>
      <c r="P9" s="238">
        <v>0</v>
      </c>
      <c r="Q9" s="238">
        <v>0</v>
      </c>
      <c r="R9" s="254" t="s">
        <v>619</v>
      </c>
      <c r="S9" s="234" t="s">
        <v>247</v>
      </c>
      <c r="T9" s="234" t="s">
        <v>248</v>
      </c>
      <c r="U9" s="234" t="s">
        <v>249</v>
      </c>
      <c r="V9" s="233">
        <v>0</v>
      </c>
      <c r="W9" s="232">
        <v>48</v>
      </c>
      <c r="X9" s="234" t="s">
        <v>250</v>
      </c>
      <c r="Y9" s="239">
        <v>43860</v>
      </c>
      <c r="Z9" s="239">
        <v>43860</v>
      </c>
      <c r="AA9" s="240">
        <v>43866.328136574077</v>
      </c>
      <c r="AB9" s="234" t="s">
        <v>612</v>
      </c>
      <c r="AC9" s="234" t="s">
        <v>252</v>
      </c>
      <c r="AD9" s="234" t="s">
        <v>253</v>
      </c>
      <c r="AE9" s="234" t="s">
        <v>270</v>
      </c>
      <c r="AF9" s="235"/>
      <c r="AG9" s="234" t="s">
        <v>616</v>
      </c>
      <c r="AH9" s="235"/>
      <c r="AI9" s="235"/>
      <c r="AJ9" s="235"/>
      <c r="AK9" s="235"/>
      <c r="AL9" s="235"/>
      <c r="AM9" s="235"/>
      <c r="AN9" s="235"/>
      <c r="AO9" s="234" t="s">
        <v>617</v>
      </c>
      <c r="AP9" s="235"/>
      <c r="AQ9" s="235"/>
      <c r="AR9" s="235"/>
      <c r="AS9" s="235"/>
      <c r="AT9" s="235"/>
      <c r="AU9" s="235"/>
      <c r="AV9" s="235"/>
      <c r="AW9" s="235"/>
      <c r="AX9" s="235"/>
      <c r="AY9" s="235"/>
      <c r="AZ9" s="234" t="s">
        <v>255</v>
      </c>
      <c r="BA9" s="234" t="s">
        <v>597</v>
      </c>
      <c r="BB9" s="234" t="s">
        <v>598</v>
      </c>
      <c r="BC9" s="234" t="s">
        <v>266</v>
      </c>
      <c r="BD9" s="234" t="s">
        <v>266</v>
      </c>
      <c r="BE9" s="234" t="s">
        <v>250</v>
      </c>
      <c r="BF9" s="234" t="s">
        <v>597</v>
      </c>
      <c r="BG9" s="234" t="s">
        <v>599</v>
      </c>
      <c r="BH9" s="234" t="s">
        <v>600</v>
      </c>
      <c r="BI9" s="234" t="s">
        <v>263</v>
      </c>
      <c r="BJ9" s="234" t="s">
        <v>601</v>
      </c>
      <c r="BK9" s="234" t="s">
        <v>602</v>
      </c>
      <c r="BL9" s="234" t="s">
        <v>603</v>
      </c>
      <c r="BM9" s="234" t="s">
        <v>266</v>
      </c>
      <c r="BN9" s="234" t="s">
        <v>266</v>
      </c>
      <c r="BO9" s="235"/>
    </row>
    <row r="10" spans="1:68" x14ac:dyDescent="0.25">
      <c r="A10" s="241">
        <v>2020</v>
      </c>
      <c r="B10" s="242">
        <v>1</v>
      </c>
      <c r="C10" s="243" t="s">
        <v>243</v>
      </c>
      <c r="D10" s="243" t="s">
        <v>244</v>
      </c>
      <c r="E10" s="243" t="s">
        <v>244</v>
      </c>
      <c r="F10" s="243" t="s">
        <v>268</v>
      </c>
      <c r="G10" s="243" t="s">
        <v>245</v>
      </c>
      <c r="H10" s="243" t="s">
        <v>592</v>
      </c>
      <c r="I10" s="244"/>
      <c r="J10" s="243" t="s">
        <v>54</v>
      </c>
      <c r="K10" s="245">
        <v>-1287000</v>
      </c>
      <c r="L10" s="245">
        <v>-1287000</v>
      </c>
      <c r="M10" s="246">
        <v>-73.36</v>
      </c>
      <c r="N10" s="246">
        <v>-55.34</v>
      </c>
      <c r="O10" s="246">
        <v>-429.77</v>
      </c>
      <c r="P10" s="247">
        <v>0</v>
      </c>
      <c r="Q10" s="247">
        <v>0</v>
      </c>
      <c r="R10" s="251" t="s">
        <v>620</v>
      </c>
      <c r="S10" s="243" t="s">
        <v>247</v>
      </c>
      <c r="T10" s="243" t="s">
        <v>248</v>
      </c>
      <c r="U10" s="243" t="s">
        <v>249</v>
      </c>
      <c r="V10" s="242">
        <v>0</v>
      </c>
      <c r="W10" s="241">
        <v>48</v>
      </c>
      <c r="X10" s="243" t="s">
        <v>250</v>
      </c>
      <c r="Y10" s="248">
        <v>43860</v>
      </c>
      <c r="Z10" s="248">
        <v>43860</v>
      </c>
      <c r="AA10" s="249">
        <v>43866.328136574077</v>
      </c>
      <c r="AB10" s="243" t="s">
        <v>612</v>
      </c>
      <c r="AC10" s="243" t="s">
        <v>252</v>
      </c>
      <c r="AD10" s="243" t="s">
        <v>253</v>
      </c>
      <c r="AE10" s="243" t="s">
        <v>270</v>
      </c>
      <c r="AF10" s="244"/>
      <c r="AG10" s="243" t="s">
        <v>621</v>
      </c>
      <c r="AH10" s="244"/>
      <c r="AI10" s="244"/>
      <c r="AJ10" s="244"/>
      <c r="AK10" s="244"/>
      <c r="AL10" s="244"/>
      <c r="AM10" s="244"/>
      <c r="AN10" s="244"/>
      <c r="AO10" s="243" t="s">
        <v>622</v>
      </c>
      <c r="AP10" s="244"/>
      <c r="AQ10" s="244"/>
      <c r="AR10" s="244"/>
      <c r="AS10" s="244"/>
      <c r="AT10" s="244"/>
      <c r="AU10" s="244"/>
      <c r="AV10" s="244"/>
      <c r="AW10" s="244"/>
      <c r="AX10" s="244"/>
      <c r="AY10" s="244"/>
      <c r="AZ10" s="243" t="s">
        <v>255</v>
      </c>
      <c r="BA10" s="243" t="s">
        <v>597</v>
      </c>
      <c r="BB10" s="243" t="s">
        <v>598</v>
      </c>
      <c r="BC10" s="243" t="s">
        <v>266</v>
      </c>
      <c r="BD10" s="243" t="s">
        <v>266</v>
      </c>
      <c r="BE10" s="243" t="s">
        <v>250</v>
      </c>
      <c r="BF10" s="243" t="s">
        <v>597</v>
      </c>
      <c r="BG10" s="243" t="s">
        <v>599</v>
      </c>
      <c r="BH10" s="243" t="s">
        <v>600</v>
      </c>
      <c r="BI10" s="243" t="s">
        <v>263</v>
      </c>
      <c r="BJ10" s="243" t="s">
        <v>601</v>
      </c>
      <c r="BK10" s="243" t="s">
        <v>602</v>
      </c>
      <c r="BL10" s="243" t="s">
        <v>603</v>
      </c>
      <c r="BM10" s="243" t="s">
        <v>266</v>
      </c>
      <c r="BN10" s="243" t="s">
        <v>266</v>
      </c>
      <c r="BO10" s="244"/>
      <c r="BP10" s="224" t="str">
        <f t="shared" ref="BP10:BP16" si="2">IF(K10&gt;0,"D","C")</f>
        <v>C</v>
      </c>
    </row>
    <row r="11" spans="1:68" ht="33.75" x14ac:dyDescent="0.25">
      <c r="A11" s="232">
        <v>2020</v>
      </c>
      <c r="B11" s="233">
        <v>1</v>
      </c>
      <c r="C11" s="234" t="s">
        <v>243</v>
      </c>
      <c r="D11" s="234" t="s">
        <v>244</v>
      </c>
      <c r="E11" s="234" t="s">
        <v>244</v>
      </c>
      <c r="F11" s="234" t="s">
        <v>268</v>
      </c>
      <c r="G11" s="234" t="s">
        <v>245</v>
      </c>
      <c r="H11" s="234" t="s">
        <v>592</v>
      </c>
      <c r="I11" s="235"/>
      <c r="J11" s="234" t="s">
        <v>54</v>
      </c>
      <c r="K11" s="236">
        <v>-1213774</v>
      </c>
      <c r="L11" s="236">
        <v>-1213774</v>
      </c>
      <c r="M11" s="237">
        <v>-69.19</v>
      </c>
      <c r="N11" s="237">
        <v>-52.19</v>
      </c>
      <c r="O11" s="237">
        <v>-405.32</v>
      </c>
      <c r="P11" s="238">
        <v>0</v>
      </c>
      <c r="Q11" s="238">
        <v>0</v>
      </c>
      <c r="R11" s="250" t="s">
        <v>271</v>
      </c>
      <c r="S11" s="234" t="s">
        <v>247</v>
      </c>
      <c r="T11" s="234" t="s">
        <v>248</v>
      </c>
      <c r="U11" s="234" t="s">
        <v>249</v>
      </c>
      <c r="V11" s="233">
        <v>0</v>
      </c>
      <c r="W11" s="232">
        <v>50</v>
      </c>
      <c r="X11" s="234" t="s">
        <v>250</v>
      </c>
      <c r="Y11" s="239">
        <v>43861</v>
      </c>
      <c r="Z11" s="239">
        <v>43861</v>
      </c>
      <c r="AA11" s="240">
        <v>43866.328136574077</v>
      </c>
      <c r="AB11" s="234" t="s">
        <v>612</v>
      </c>
      <c r="AC11" s="234" t="s">
        <v>252</v>
      </c>
      <c r="AD11" s="234" t="s">
        <v>253</v>
      </c>
      <c r="AE11" s="234" t="s">
        <v>272</v>
      </c>
      <c r="AF11" s="235"/>
      <c r="AG11" s="234" t="s">
        <v>623</v>
      </c>
      <c r="AH11" s="235"/>
      <c r="AI11" s="235"/>
      <c r="AJ11" s="235"/>
      <c r="AK11" s="235"/>
      <c r="AL11" s="235"/>
      <c r="AM11" s="235"/>
      <c r="AN11" s="235"/>
      <c r="AO11" s="234" t="s">
        <v>617</v>
      </c>
      <c r="AP11" s="235"/>
      <c r="AQ11" s="235"/>
      <c r="AR11" s="235"/>
      <c r="AS11" s="235"/>
      <c r="AT11" s="235"/>
      <c r="AU11" s="235"/>
      <c r="AV11" s="235"/>
      <c r="AW11" s="235"/>
      <c r="AX11" s="235"/>
      <c r="AY11" s="235"/>
      <c r="AZ11" s="234" t="s">
        <v>255</v>
      </c>
      <c r="BA11" s="234" t="s">
        <v>597</v>
      </c>
      <c r="BB11" s="234" t="s">
        <v>598</v>
      </c>
      <c r="BC11" s="234" t="s">
        <v>266</v>
      </c>
      <c r="BD11" s="234" t="s">
        <v>266</v>
      </c>
      <c r="BE11" s="234" t="s">
        <v>250</v>
      </c>
      <c r="BF11" s="234" t="s">
        <v>597</v>
      </c>
      <c r="BG11" s="234" t="s">
        <v>599</v>
      </c>
      <c r="BH11" s="234" t="s">
        <v>600</v>
      </c>
      <c r="BI11" s="234" t="s">
        <v>263</v>
      </c>
      <c r="BJ11" s="234" t="s">
        <v>601</v>
      </c>
      <c r="BK11" s="234" t="s">
        <v>602</v>
      </c>
      <c r="BL11" s="234" t="s">
        <v>603</v>
      </c>
      <c r="BM11" s="234" t="s">
        <v>266</v>
      </c>
      <c r="BN11" s="234" t="s">
        <v>266</v>
      </c>
      <c r="BO11" s="235"/>
      <c r="BP11" s="224" t="str">
        <f t="shared" si="2"/>
        <v>C</v>
      </c>
    </row>
    <row r="12" spans="1:68" x14ac:dyDescent="0.25">
      <c r="A12" s="241">
        <v>2020</v>
      </c>
      <c r="B12" s="242">
        <v>1</v>
      </c>
      <c r="C12" s="243" t="s">
        <v>243</v>
      </c>
      <c r="D12" s="243" t="s">
        <v>244</v>
      </c>
      <c r="E12" s="243" t="s">
        <v>244</v>
      </c>
      <c r="F12" s="243" t="s">
        <v>268</v>
      </c>
      <c r="G12" s="243" t="s">
        <v>245</v>
      </c>
      <c r="H12" s="243" t="s">
        <v>592</v>
      </c>
      <c r="I12" s="244"/>
      <c r="J12" s="243" t="s">
        <v>54</v>
      </c>
      <c r="K12" s="245">
        <v>1471149</v>
      </c>
      <c r="L12" s="245">
        <v>1471149</v>
      </c>
      <c r="M12" s="246">
        <v>83.86</v>
      </c>
      <c r="N12" s="246">
        <v>63.26</v>
      </c>
      <c r="O12" s="246">
        <v>491.26</v>
      </c>
      <c r="P12" s="247">
        <v>0</v>
      </c>
      <c r="Q12" s="247">
        <v>0</v>
      </c>
      <c r="R12" s="251" t="s">
        <v>395</v>
      </c>
      <c r="S12" s="243" t="s">
        <v>247</v>
      </c>
      <c r="T12" s="243" t="s">
        <v>248</v>
      </c>
      <c r="U12" s="243" t="s">
        <v>249</v>
      </c>
      <c r="V12" s="242">
        <v>0</v>
      </c>
      <c r="W12" s="241">
        <v>60</v>
      </c>
      <c r="X12" s="243" t="s">
        <v>250</v>
      </c>
      <c r="Y12" s="248">
        <v>43860</v>
      </c>
      <c r="Z12" s="248">
        <v>43860</v>
      </c>
      <c r="AA12" s="249">
        <v>43866.96912037037</v>
      </c>
      <c r="AB12" s="243" t="s">
        <v>251</v>
      </c>
      <c r="AC12" s="243" t="s">
        <v>252</v>
      </c>
      <c r="AD12" s="243" t="s">
        <v>253</v>
      </c>
      <c r="AE12" s="243" t="s">
        <v>254</v>
      </c>
      <c r="AF12" s="244"/>
      <c r="AG12" s="243" t="s">
        <v>624</v>
      </c>
      <c r="AH12" s="244"/>
      <c r="AI12" s="244"/>
      <c r="AJ12" s="244"/>
      <c r="AK12" s="244"/>
      <c r="AL12" s="244"/>
      <c r="AM12" s="244"/>
      <c r="AN12" s="244"/>
      <c r="AO12" s="243" t="s">
        <v>625</v>
      </c>
      <c r="AP12" s="244"/>
      <c r="AQ12" s="244"/>
      <c r="AR12" s="244"/>
      <c r="AS12" s="244"/>
      <c r="AT12" s="244"/>
      <c r="AU12" s="244"/>
      <c r="AV12" s="244"/>
      <c r="AW12" s="244"/>
      <c r="AX12" s="244"/>
      <c r="AY12" s="244"/>
      <c r="AZ12" s="243" t="s">
        <v>255</v>
      </c>
      <c r="BA12" s="243" t="s">
        <v>597</v>
      </c>
      <c r="BB12" s="243" t="s">
        <v>598</v>
      </c>
      <c r="BC12" s="243" t="s">
        <v>266</v>
      </c>
      <c r="BD12" s="243" t="s">
        <v>266</v>
      </c>
      <c r="BE12" s="243" t="s">
        <v>250</v>
      </c>
      <c r="BF12" s="243" t="s">
        <v>597</v>
      </c>
      <c r="BG12" s="243" t="s">
        <v>599</v>
      </c>
      <c r="BH12" s="243" t="s">
        <v>600</v>
      </c>
      <c r="BI12" s="243" t="s">
        <v>263</v>
      </c>
      <c r="BJ12" s="243" t="s">
        <v>601</v>
      </c>
      <c r="BK12" s="243" t="s">
        <v>602</v>
      </c>
      <c r="BL12" s="243" t="s">
        <v>603</v>
      </c>
      <c r="BM12" s="243" t="s">
        <v>266</v>
      </c>
      <c r="BN12" s="243" t="s">
        <v>266</v>
      </c>
      <c r="BO12" s="244"/>
      <c r="BP12" s="224" t="str">
        <f t="shared" si="2"/>
        <v>D</v>
      </c>
    </row>
    <row r="13" spans="1:68" ht="33.75" x14ac:dyDescent="0.25">
      <c r="A13" s="232">
        <v>2020</v>
      </c>
      <c r="B13" s="233">
        <v>1</v>
      </c>
      <c r="C13" s="234" t="s">
        <v>243</v>
      </c>
      <c r="D13" s="234" t="s">
        <v>244</v>
      </c>
      <c r="E13" s="234" t="s">
        <v>244</v>
      </c>
      <c r="F13" s="234" t="s">
        <v>268</v>
      </c>
      <c r="G13" s="234" t="s">
        <v>245</v>
      </c>
      <c r="H13" s="234" t="s">
        <v>592</v>
      </c>
      <c r="I13" s="235"/>
      <c r="J13" s="234" t="s">
        <v>54</v>
      </c>
      <c r="K13" s="236">
        <v>3274514</v>
      </c>
      <c r="L13" s="236">
        <v>3274514</v>
      </c>
      <c r="M13" s="237">
        <v>186.65</v>
      </c>
      <c r="N13" s="237">
        <v>140.80000000000001</v>
      </c>
      <c r="O13" s="237">
        <v>1093.46</v>
      </c>
      <c r="P13" s="238">
        <v>0</v>
      </c>
      <c r="Q13" s="238">
        <v>0</v>
      </c>
      <c r="R13" s="250" t="s">
        <v>396</v>
      </c>
      <c r="S13" s="234" t="s">
        <v>247</v>
      </c>
      <c r="T13" s="234" t="s">
        <v>248</v>
      </c>
      <c r="U13" s="234" t="s">
        <v>249</v>
      </c>
      <c r="V13" s="233">
        <v>0</v>
      </c>
      <c r="W13" s="232">
        <v>60</v>
      </c>
      <c r="X13" s="234" t="s">
        <v>250</v>
      </c>
      <c r="Y13" s="239">
        <v>43860</v>
      </c>
      <c r="Z13" s="239">
        <v>43860</v>
      </c>
      <c r="AA13" s="240">
        <v>43866.96912037037</v>
      </c>
      <c r="AB13" s="234" t="s">
        <v>251</v>
      </c>
      <c r="AC13" s="234" t="s">
        <v>252</v>
      </c>
      <c r="AD13" s="234" t="s">
        <v>253</v>
      </c>
      <c r="AE13" s="234" t="s">
        <v>254</v>
      </c>
      <c r="AF13" s="235"/>
      <c r="AG13" s="234" t="s">
        <v>624</v>
      </c>
      <c r="AH13" s="235"/>
      <c r="AI13" s="235"/>
      <c r="AJ13" s="235"/>
      <c r="AK13" s="235"/>
      <c r="AL13" s="235"/>
      <c r="AM13" s="235"/>
      <c r="AN13" s="235"/>
      <c r="AO13" s="234" t="s">
        <v>625</v>
      </c>
      <c r="AP13" s="235"/>
      <c r="AQ13" s="235"/>
      <c r="AR13" s="235"/>
      <c r="AS13" s="235"/>
      <c r="AT13" s="235"/>
      <c r="AU13" s="235"/>
      <c r="AV13" s="235"/>
      <c r="AW13" s="235"/>
      <c r="AX13" s="235"/>
      <c r="AY13" s="235"/>
      <c r="AZ13" s="234" t="s">
        <v>255</v>
      </c>
      <c r="BA13" s="234" t="s">
        <v>597</v>
      </c>
      <c r="BB13" s="234" t="s">
        <v>598</v>
      </c>
      <c r="BC13" s="234" t="s">
        <v>266</v>
      </c>
      <c r="BD13" s="234" t="s">
        <v>266</v>
      </c>
      <c r="BE13" s="234" t="s">
        <v>250</v>
      </c>
      <c r="BF13" s="234" t="s">
        <v>597</v>
      </c>
      <c r="BG13" s="234" t="s">
        <v>599</v>
      </c>
      <c r="BH13" s="234" t="s">
        <v>600</v>
      </c>
      <c r="BI13" s="234" t="s">
        <v>263</v>
      </c>
      <c r="BJ13" s="234" t="s">
        <v>601</v>
      </c>
      <c r="BK13" s="234" t="s">
        <v>602</v>
      </c>
      <c r="BL13" s="234" t="s">
        <v>603</v>
      </c>
      <c r="BM13" s="234" t="s">
        <v>266</v>
      </c>
      <c r="BN13" s="234" t="s">
        <v>266</v>
      </c>
      <c r="BO13" s="235"/>
      <c r="BP13" s="224" t="str">
        <f t="shared" si="2"/>
        <v>D</v>
      </c>
    </row>
    <row r="14" spans="1:68" x14ac:dyDescent="0.25">
      <c r="A14" s="241">
        <v>2020</v>
      </c>
      <c r="B14" s="242">
        <v>1</v>
      </c>
      <c r="C14" s="243" t="s">
        <v>243</v>
      </c>
      <c r="D14" s="243" t="s">
        <v>244</v>
      </c>
      <c r="E14" s="243" t="s">
        <v>244</v>
      </c>
      <c r="F14" s="243" t="s">
        <v>268</v>
      </c>
      <c r="G14" s="243" t="s">
        <v>245</v>
      </c>
      <c r="H14" s="243" t="s">
        <v>592</v>
      </c>
      <c r="I14" s="244"/>
      <c r="J14" s="243" t="s">
        <v>54</v>
      </c>
      <c r="K14" s="245">
        <v>638245041</v>
      </c>
      <c r="L14" s="245">
        <v>638245041</v>
      </c>
      <c r="M14" s="246">
        <v>36379.97</v>
      </c>
      <c r="N14" s="246">
        <v>27444.54</v>
      </c>
      <c r="O14" s="246">
        <v>213129.99</v>
      </c>
      <c r="P14" s="247">
        <v>0</v>
      </c>
      <c r="Q14" s="247">
        <v>0</v>
      </c>
      <c r="R14" s="251" t="s">
        <v>397</v>
      </c>
      <c r="S14" s="243" t="s">
        <v>247</v>
      </c>
      <c r="T14" s="243" t="s">
        <v>248</v>
      </c>
      <c r="U14" s="243" t="s">
        <v>249</v>
      </c>
      <c r="V14" s="242">
        <v>0</v>
      </c>
      <c r="W14" s="241">
        <v>60</v>
      </c>
      <c r="X14" s="243" t="s">
        <v>250</v>
      </c>
      <c r="Y14" s="248">
        <v>43860</v>
      </c>
      <c r="Z14" s="248">
        <v>43860</v>
      </c>
      <c r="AA14" s="249">
        <v>43866.96912037037</v>
      </c>
      <c r="AB14" s="243" t="s">
        <v>251</v>
      </c>
      <c r="AC14" s="243" t="s">
        <v>252</v>
      </c>
      <c r="AD14" s="243" t="s">
        <v>253</v>
      </c>
      <c r="AE14" s="243" t="s">
        <v>254</v>
      </c>
      <c r="AF14" s="244"/>
      <c r="AG14" s="243" t="s">
        <v>624</v>
      </c>
      <c r="AH14" s="244"/>
      <c r="AI14" s="244"/>
      <c r="AJ14" s="244"/>
      <c r="AK14" s="244"/>
      <c r="AL14" s="244"/>
      <c r="AM14" s="244"/>
      <c r="AN14" s="244"/>
      <c r="AO14" s="243" t="s">
        <v>625</v>
      </c>
      <c r="AP14" s="244"/>
      <c r="AQ14" s="244"/>
      <c r="AR14" s="244"/>
      <c r="AS14" s="244"/>
      <c r="AT14" s="244"/>
      <c r="AU14" s="244"/>
      <c r="AV14" s="244"/>
      <c r="AW14" s="244"/>
      <c r="AX14" s="244"/>
      <c r="AY14" s="244"/>
      <c r="AZ14" s="243" t="s">
        <v>255</v>
      </c>
      <c r="BA14" s="243" t="s">
        <v>597</v>
      </c>
      <c r="BB14" s="243" t="s">
        <v>598</v>
      </c>
      <c r="BC14" s="243" t="s">
        <v>266</v>
      </c>
      <c r="BD14" s="243" t="s">
        <v>266</v>
      </c>
      <c r="BE14" s="243" t="s">
        <v>250</v>
      </c>
      <c r="BF14" s="243" t="s">
        <v>597</v>
      </c>
      <c r="BG14" s="243" t="s">
        <v>599</v>
      </c>
      <c r="BH14" s="243" t="s">
        <v>600</v>
      </c>
      <c r="BI14" s="243" t="s">
        <v>263</v>
      </c>
      <c r="BJ14" s="243" t="s">
        <v>601</v>
      </c>
      <c r="BK14" s="243" t="s">
        <v>602</v>
      </c>
      <c r="BL14" s="243" t="s">
        <v>603</v>
      </c>
      <c r="BM14" s="243" t="s">
        <v>266</v>
      </c>
      <c r="BN14" s="243" t="s">
        <v>266</v>
      </c>
      <c r="BO14" s="244"/>
      <c r="BP14" s="224" t="str">
        <f t="shared" si="2"/>
        <v>D</v>
      </c>
    </row>
    <row r="15" spans="1:68" ht="33.75" x14ac:dyDescent="0.25">
      <c r="A15" s="232">
        <v>2020</v>
      </c>
      <c r="B15" s="233">
        <v>1</v>
      </c>
      <c r="C15" s="234" t="s">
        <v>243</v>
      </c>
      <c r="D15" s="234" t="s">
        <v>244</v>
      </c>
      <c r="E15" s="234" t="s">
        <v>244</v>
      </c>
      <c r="F15" s="234" t="s">
        <v>268</v>
      </c>
      <c r="G15" s="234" t="s">
        <v>245</v>
      </c>
      <c r="H15" s="234" t="s">
        <v>592</v>
      </c>
      <c r="I15" s="235"/>
      <c r="J15" s="234" t="s">
        <v>54</v>
      </c>
      <c r="K15" s="236">
        <v>1482000</v>
      </c>
      <c r="L15" s="236">
        <v>1482000</v>
      </c>
      <c r="M15" s="237">
        <v>84.47</v>
      </c>
      <c r="N15" s="237">
        <v>63.73</v>
      </c>
      <c r="O15" s="237">
        <v>494.89</v>
      </c>
      <c r="P15" s="238">
        <v>0</v>
      </c>
      <c r="Q15" s="238">
        <v>0</v>
      </c>
      <c r="R15" s="250" t="s">
        <v>398</v>
      </c>
      <c r="S15" s="234" t="s">
        <v>247</v>
      </c>
      <c r="T15" s="234" t="s">
        <v>248</v>
      </c>
      <c r="U15" s="234" t="s">
        <v>249</v>
      </c>
      <c r="V15" s="233">
        <v>0</v>
      </c>
      <c r="W15" s="232">
        <v>60</v>
      </c>
      <c r="X15" s="234" t="s">
        <v>250</v>
      </c>
      <c r="Y15" s="239">
        <v>43860</v>
      </c>
      <c r="Z15" s="239">
        <v>43860</v>
      </c>
      <c r="AA15" s="240">
        <v>43866.96912037037</v>
      </c>
      <c r="AB15" s="234" t="s">
        <v>251</v>
      </c>
      <c r="AC15" s="234" t="s">
        <v>252</v>
      </c>
      <c r="AD15" s="234" t="s">
        <v>253</v>
      </c>
      <c r="AE15" s="234" t="s">
        <v>254</v>
      </c>
      <c r="AF15" s="235"/>
      <c r="AG15" s="234" t="s">
        <v>624</v>
      </c>
      <c r="AH15" s="235"/>
      <c r="AI15" s="235"/>
      <c r="AJ15" s="235"/>
      <c r="AK15" s="235"/>
      <c r="AL15" s="235"/>
      <c r="AM15" s="235"/>
      <c r="AN15" s="235"/>
      <c r="AO15" s="234" t="s">
        <v>625</v>
      </c>
      <c r="AP15" s="235"/>
      <c r="AQ15" s="235"/>
      <c r="AR15" s="235"/>
      <c r="AS15" s="235"/>
      <c r="AT15" s="235"/>
      <c r="AU15" s="235"/>
      <c r="AV15" s="235"/>
      <c r="AW15" s="235"/>
      <c r="AX15" s="235"/>
      <c r="AY15" s="235"/>
      <c r="AZ15" s="234" t="s">
        <v>255</v>
      </c>
      <c r="BA15" s="234" t="s">
        <v>597</v>
      </c>
      <c r="BB15" s="234" t="s">
        <v>598</v>
      </c>
      <c r="BC15" s="234" t="s">
        <v>266</v>
      </c>
      <c r="BD15" s="234" t="s">
        <v>266</v>
      </c>
      <c r="BE15" s="234" t="s">
        <v>250</v>
      </c>
      <c r="BF15" s="234" t="s">
        <v>597</v>
      </c>
      <c r="BG15" s="234" t="s">
        <v>599</v>
      </c>
      <c r="BH15" s="234" t="s">
        <v>600</v>
      </c>
      <c r="BI15" s="234" t="s">
        <v>263</v>
      </c>
      <c r="BJ15" s="234" t="s">
        <v>601</v>
      </c>
      <c r="BK15" s="234" t="s">
        <v>602</v>
      </c>
      <c r="BL15" s="234" t="s">
        <v>603</v>
      </c>
      <c r="BM15" s="234" t="s">
        <v>266</v>
      </c>
      <c r="BN15" s="234" t="s">
        <v>266</v>
      </c>
      <c r="BO15" s="235"/>
      <c r="BP15" s="224" t="str">
        <f t="shared" si="2"/>
        <v>D</v>
      </c>
    </row>
    <row r="16" spans="1:68" x14ac:dyDescent="0.25">
      <c r="A16" s="241">
        <v>2020</v>
      </c>
      <c r="B16" s="242">
        <v>1</v>
      </c>
      <c r="C16" s="243" t="s">
        <v>243</v>
      </c>
      <c r="D16" s="243" t="s">
        <v>244</v>
      </c>
      <c r="E16" s="243" t="s">
        <v>244</v>
      </c>
      <c r="F16" s="243" t="s">
        <v>268</v>
      </c>
      <c r="G16" s="243" t="s">
        <v>245</v>
      </c>
      <c r="H16" s="243" t="s">
        <v>592</v>
      </c>
      <c r="I16" s="244"/>
      <c r="J16" s="243" t="s">
        <v>54</v>
      </c>
      <c r="K16" s="245">
        <v>6295274</v>
      </c>
      <c r="L16" s="245">
        <v>6295274</v>
      </c>
      <c r="M16" s="246">
        <v>358.83</v>
      </c>
      <c r="N16" s="246">
        <v>270.7</v>
      </c>
      <c r="O16" s="246">
        <v>2102.19</v>
      </c>
      <c r="P16" s="247">
        <v>0</v>
      </c>
      <c r="Q16" s="247">
        <v>0</v>
      </c>
      <c r="R16" s="251" t="s">
        <v>271</v>
      </c>
      <c r="S16" s="243" t="s">
        <v>247</v>
      </c>
      <c r="T16" s="243" t="s">
        <v>248</v>
      </c>
      <c r="U16" s="243" t="s">
        <v>249</v>
      </c>
      <c r="V16" s="242">
        <v>0</v>
      </c>
      <c r="W16" s="241">
        <v>60</v>
      </c>
      <c r="X16" s="243" t="s">
        <v>250</v>
      </c>
      <c r="Y16" s="248">
        <v>43860</v>
      </c>
      <c r="Z16" s="248">
        <v>43860</v>
      </c>
      <c r="AA16" s="249">
        <v>43866.96912037037</v>
      </c>
      <c r="AB16" s="243" t="s">
        <v>251</v>
      </c>
      <c r="AC16" s="243" t="s">
        <v>252</v>
      </c>
      <c r="AD16" s="243" t="s">
        <v>253</v>
      </c>
      <c r="AE16" s="243" t="s">
        <v>254</v>
      </c>
      <c r="AF16" s="244"/>
      <c r="AG16" s="243" t="s">
        <v>624</v>
      </c>
      <c r="AH16" s="244"/>
      <c r="AI16" s="244"/>
      <c r="AJ16" s="244"/>
      <c r="AK16" s="244"/>
      <c r="AL16" s="244"/>
      <c r="AM16" s="244"/>
      <c r="AN16" s="244"/>
      <c r="AO16" s="243" t="s">
        <v>625</v>
      </c>
      <c r="AP16" s="244"/>
      <c r="AQ16" s="244"/>
      <c r="AR16" s="244"/>
      <c r="AS16" s="244"/>
      <c r="AT16" s="244"/>
      <c r="AU16" s="244"/>
      <c r="AV16" s="244"/>
      <c r="AW16" s="244"/>
      <c r="AX16" s="244"/>
      <c r="AY16" s="244"/>
      <c r="AZ16" s="243" t="s">
        <v>255</v>
      </c>
      <c r="BA16" s="243" t="s">
        <v>597</v>
      </c>
      <c r="BB16" s="243" t="s">
        <v>598</v>
      </c>
      <c r="BC16" s="243" t="s">
        <v>266</v>
      </c>
      <c r="BD16" s="243" t="s">
        <v>266</v>
      </c>
      <c r="BE16" s="243" t="s">
        <v>250</v>
      </c>
      <c r="BF16" s="243" t="s">
        <v>597</v>
      </c>
      <c r="BG16" s="243" t="s">
        <v>599</v>
      </c>
      <c r="BH16" s="243" t="s">
        <v>600</v>
      </c>
      <c r="BI16" s="243" t="s">
        <v>263</v>
      </c>
      <c r="BJ16" s="243" t="s">
        <v>601</v>
      </c>
      <c r="BK16" s="243" t="s">
        <v>602</v>
      </c>
      <c r="BL16" s="243" t="s">
        <v>603</v>
      </c>
      <c r="BM16" s="243" t="s">
        <v>266</v>
      </c>
      <c r="BN16" s="243" t="s">
        <v>266</v>
      </c>
      <c r="BO16" s="244"/>
      <c r="BP16" s="224" t="str">
        <f t="shared" si="2"/>
        <v>D</v>
      </c>
    </row>
    <row r="17" spans="1:68" ht="22.5" x14ac:dyDescent="0.25">
      <c r="A17" s="232">
        <v>2020</v>
      </c>
      <c r="B17" s="233">
        <v>1</v>
      </c>
      <c r="C17" s="234" t="s">
        <v>243</v>
      </c>
      <c r="D17" s="234" t="s">
        <v>277</v>
      </c>
      <c r="E17" s="234" t="s">
        <v>244</v>
      </c>
      <c r="F17" s="234" t="s">
        <v>268</v>
      </c>
      <c r="G17" s="234" t="s">
        <v>245</v>
      </c>
      <c r="H17" s="234" t="s">
        <v>246</v>
      </c>
      <c r="I17" s="235"/>
      <c r="J17" s="234" t="s">
        <v>54</v>
      </c>
      <c r="K17" s="236">
        <v>0</v>
      </c>
      <c r="L17" s="236">
        <v>0</v>
      </c>
      <c r="M17" s="237">
        <v>-650.77</v>
      </c>
      <c r="N17" s="237">
        <v>0</v>
      </c>
      <c r="O17" s="237">
        <v>580.4</v>
      </c>
      <c r="P17" s="238">
        <v>0</v>
      </c>
      <c r="Q17" s="238">
        <v>0</v>
      </c>
      <c r="R17" s="254" t="s">
        <v>273</v>
      </c>
      <c r="S17" s="235"/>
      <c r="T17" s="234" t="s">
        <v>274</v>
      </c>
      <c r="U17" s="234" t="s">
        <v>275</v>
      </c>
      <c r="V17" s="233">
        <v>0</v>
      </c>
      <c r="W17" s="232">
        <v>34</v>
      </c>
      <c r="X17" s="234" t="s">
        <v>250</v>
      </c>
      <c r="Y17" s="239">
        <v>43861</v>
      </c>
      <c r="Z17" s="239">
        <v>43861</v>
      </c>
      <c r="AA17" s="240">
        <v>43865.320277777777</v>
      </c>
      <c r="AB17" s="234" t="s">
        <v>276</v>
      </c>
      <c r="AC17" s="235"/>
      <c r="AD17" s="235"/>
      <c r="AE17" s="235"/>
      <c r="AF17" s="235"/>
      <c r="AG17" s="235"/>
      <c r="AH17" s="235"/>
      <c r="AI17" s="235"/>
      <c r="AJ17" s="235"/>
      <c r="AK17" s="235"/>
      <c r="AL17" s="235"/>
      <c r="AM17" s="235"/>
      <c r="AN17" s="235"/>
      <c r="AO17" s="235"/>
      <c r="AP17" s="235"/>
      <c r="AQ17" s="235"/>
      <c r="AR17" s="235"/>
      <c r="AS17" s="235"/>
      <c r="AT17" s="235"/>
      <c r="AU17" s="235"/>
      <c r="AV17" s="235"/>
      <c r="AW17" s="235"/>
      <c r="AX17" s="235"/>
      <c r="AY17" s="235"/>
      <c r="AZ17" s="234" t="s">
        <v>255</v>
      </c>
      <c r="BA17" s="234" t="s">
        <v>256</v>
      </c>
      <c r="BB17" s="234" t="s">
        <v>257</v>
      </c>
      <c r="BC17" s="234" t="s">
        <v>258</v>
      </c>
      <c r="BD17" s="234" t="s">
        <v>259</v>
      </c>
      <c r="BE17" s="234" t="s">
        <v>626</v>
      </c>
      <c r="BF17" s="234" t="s">
        <v>256</v>
      </c>
      <c r="BG17" s="234" t="s">
        <v>261</v>
      </c>
      <c r="BH17" s="234" t="s">
        <v>262</v>
      </c>
      <c r="BI17" s="234" t="s">
        <v>263</v>
      </c>
      <c r="BJ17" s="234" t="s">
        <v>264</v>
      </c>
      <c r="BK17" s="234" t="s">
        <v>279</v>
      </c>
      <c r="BL17" s="234" t="s">
        <v>265</v>
      </c>
      <c r="BM17" s="234" t="s">
        <v>627</v>
      </c>
      <c r="BN17" s="234" t="s">
        <v>267</v>
      </c>
      <c r="BO17" s="235"/>
    </row>
    <row r="18" spans="1:68" x14ac:dyDescent="0.25">
      <c r="A18" s="241">
        <v>2020</v>
      </c>
      <c r="B18" s="242">
        <v>1</v>
      </c>
      <c r="C18" s="243" t="s">
        <v>243</v>
      </c>
      <c r="D18" s="243" t="s">
        <v>277</v>
      </c>
      <c r="E18" s="243" t="s">
        <v>244</v>
      </c>
      <c r="F18" s="243" t="s">
        <v>268</v>
      </c>
      <c r="G18" s="243" t="s">
        <v>245</v>
      </c>
      <c r="H18" s="243" t="s">
        <v>592</v>
      </c>
      <c r="I18" s="244"/>
      <c r="J18" s="243" t="s">
        <v>54</v>
      </c>
      <c r="K18" s="245">
        <v>0</v>
      </c>
      <c r="L18" s="245">
        <v>0</v>
      </c>
      <c r="M18" s="246">
        <v>0</v>
      </c>
      <c r="N18" s="246">
        <v>0</v>
      </c>
      <c r="O18" s="246">
        <v>-0.01</v>
      </c>
      <c r="P18" s="247">
        <v>0</v>
      </c>
      <c r="Q18" s="247">
        <v>0</v>
      </c>
      <c r="R18" s="253" t="s">
        <v>273</v>
      </c>
      <c r="S18" s="244"/>
      <c r="T18" s="243" t="s">
        <v>274</v>
      </c>
      <c r="U18" s="243" t="s">
        <v>275</v>
      </c>
      <c r="V18" s="242">
        <v>0</v>
      </c>
      <c r="W18" s="241">
        <v>38</v>
      </c>
      <c r="X18" s="243" t="s">
        <v>250</v>
      </c>
      <c r="Y18" s="248">
        <v>43861</v>
      </c>
      <c r="Z18" s="248">
        <v>43861</v>
      </c>
      <c r="AA18" s="249">
        <v>43865.320277777777</v>
      </c>
      <c r="AB18" s="243" t="s">
        <v>276</v>
      </c>
      <c r="AC18" s="244"/>
      <c r="AD18" s="244"/>
      <c r="AE18" s="244"/>
      <c r="AF18" s="244"/>
      <c r="AG18" s="244"/>
      <c r="AH18" s="244"/>
      <c r="AI18" s="244"/>
      <c r="AJ18" s="244"/>
      <c r="AK18" s="244"/>
      <c r="AL18" s="244"/>
      <c r="AM18" s="244"/>
      <c r="AN18" s="244"/>
      <c r="AO18" s="244"/>
      <c r="AP18" s="244"/>
      <c r="AQ18" s="244"/>
      <c r="AR18" s="244"/>
      <c r="AS18" s="244"/>
      <c r="AT18" s="244"/>
      <c r="AU18" s="244"/>
      <c r="AV18" s="244"/>
      <c r="AW18" s="244"/>
      <c r="AX18" s="244"/>
      <c r="AY18" s="244"/>
      <c r="AZ18" s="243" t="s">
        <v>255</v>
      </c>
      <c r="BA18" s="243" t="s">
        <v>597</v>
      </c>
      <c r="BB18" s="243" t="s">
        <v>598</v>
      </c>
      <c r="BC18" s="243" t="s">
        <v>266</v>
      </c>
      <c r="BD18" s="243" t="s">
        <v>266</v>
      </c>
      <c r="BE18" s="243" t="s">
        <v>250</v>
      </c>
      <c r="BF18" s="243" t="s">
        <v>597</v>
      </c>
      <c r="BG18" s="243" t="s">
        <v>599</v>
      </c>
      <c r="BH18" s="243" t="s">
        <v>600</v>
      </c>
      <c r="BI18" s="243" t="s">
        <v>263</v>
      </c>
      <c r="BJ18" s="243" t="s">
        <v>601</v>
      </c>
      <c r="BK18" s="243" t="s">
        <v>602</v>
      </c>
      <c r="BL18" s="243" t="s">
        <v>603</v>
      </c>
      <c r="BM18" s="243" t="s">
        <v>266</v>
      </c>
      <c r="BN18" s="243" t="s">
        <v>266</v>
      </c>
      <c r="BO18" s="244"/>
    </row>
    <row r="19" spans="1:68" ht="33.75" x14ac:dyDescent="0.25">
      <c r="A19" s="232">
        <v>2020</v>
      </c>
      <c r="B19" s="233">
        <v>1</v>
      </c>
      <c r="C19" s="234" t="s">
        <v>243</v>
      </c>
      <c r="D19" s="234" t="s">
        <v>277</v>
      </c>
      <c r="E19" s="234" t="s">
        <v>244</v>
      </c>
      <c r="F19" s="234" t="s">
        <v>268</v>
      </c>
      <c r="G19" s="234" t="s">
        <v>245</v>
      </c>
      <c r="H19" s="234" t="s">
        <v>592</v>
      </c>
      <c r="I19" s="235"/>
      <c r="J19" s="234" t="s">
        <v>54</v>
      </c>
      <c r="K19" s="236">
        <v>0</v>
      </c>
      <c r="L19" s="236">
        <v>0</v>
      </c>
      <c r="M19" s="237">
        <v>0</v>
      </c>
      <c r="N19" s="237">
        <v>0</v>
      </c>
      <c r="O19" s="237">
        <v>0.01</v>
      </c>
      <c r="P19" s="238">
        <v>0</v>
      </c>
      <c r="Q19" s="238">
        <v>0</v>
      </c>
      <c r="R19" s="254" t="s">
        <v>273</v>
      </c>
      <c r="S19" s="235"/>
      <c r="T19" s="234" t="s">
        <v>274</v>
      </c>
      <c r="U19" s="234" t="s">
        <v>275</v>
      </c>
      <c r="V19" s="233">
        <v>0</v>
      </c>
      <c r="W19" s="232">
        <v>57</v>
      </c>
      <c r="X19" s="234" t="s">
        <v>250</v>
      </c>
      <c r="Y19" s="239">
        <v>43861</v>
      </c>
      <c r="Z19" s="239">
        <v>43861</v>
      </c>
      <c r="AA19" s="240">
        <v>43866.328136574077</v>
      </c>
      <c r="AB19" s="234" t="s">
        <v>276</v>
      </c>
      <c r="AC19" s="235"/>
      <c r="AD19" s="235"/>
      <c r="AE19" s="235"/>
      <c r="AF19" s="235"/>
      <c r="AG19" s="235"/>
      <c r="AH19" s="235"/>
      <c r="AI19" s="235"/>
      <c r="AJ19" s="235"/>
      <c r="AK19" s="235"/>
      <c r="AL19" s="235"/>
      <c r="AM19" s="235"/>
      <c r="AN19" s="235"/>
      <c r="AO19" s="235"/>
      <c r="AP19" s="235"/>
      <c r="AQ19" s="235"/>
      <c r="AR19" s="235"/>
      <c r="AS19" s="235"/>
      <c r="AT19" s="235"/>
      <c r="AU19" s="235"/>
      <c r="AV19" s="235"/>
      <c r="AW19" s="235"/>
      <c r="AX19" s="235"/>
      <c r="AY19" s="235"/>
      <c r="AZ19" s="234" t="s">
        <v>255</v>
      </c>
      <c r="BA19" s="234" t="s">
        <v>597</v>
      </c>
      <c r="BB19" s="234" t="s">
        <v>598</v>
      </c>
      <c r="BC19" s="234" t="s">
        <v>266</v>
      </c>
      <c r="BD19" s="234" t="s">
        <v>266</v>
      </c>
      <c r="BE19" s="234" t="s">
        <v>250</v>
      </c>
      <c r="BF19" s="234" t="s">
        <v>597</v>
      </c>
      <c r="BG19" s="234" t="s">
        <v>599</v>
      </c>
      <c r="BH19" s="234" t="s">
        <v>600</v>
      </c>
      <c r="BI19" s="234" t="s">
        <v>263</v>
      </c>
      <c r="BJ19" s="234" t="s">
        <v>601</v>
      </c>
      <c r="BK19" s="234" t="s">
        <v>602</v>
      </c>
      <c r="BL19" s="234" t="s">
        <v>603</v>
      </c>
      <c r="BM19" s="234" t="s">
        <v>266</v>
      </c>
      <c r="BN19" s="234" t="s">
        <v>266</v>
      </c>
      <c r="BO19" s="235"/>
    </row>
    <row r="20" spans="1:68" x14ac:dyDescent="0.25">
      <c r="A20" s="241">
        <v>2020</v>
      </c>
      <c r="B20" s="242">
        <v>1</v>
      </c>
      <c r="C20" s="243" t="s">
        <v>243</v>
      </c>
      <c r="D20" s="243" t="s">
        <v>277</v>
      </c>
      <c r="E20" s="243" t="s">
        <v>244</v>
      </c>
      <c r="F20" s="243" t="s">
        <v>268</v>
      </c>
      <c r="G20" s="243" t="s">
        <v>245</v>
      </c>
      <c r="H20" s="243" t="s">
        <v>592</v>
      </c>
      <c r="I20" s="244"/>
      <c r="J20" s="243" t="s">
        <v>54</v>
      </c>
      <c r="K20" s="245">
        <v>0</v>
      </c>
      <c r="L20" s="245">
        <v>0</v>
      </c>
      <c r="M20" s="246">
        <v>0</v>
      </c>
      <c r="N20" s="246">
        <v>-0.01</v>
      </c>
      <c r="O20" s="246">
        <v>0</v>
      </c>
      <c r="P20" s="247">
        <v>0</v>
      </c>
      <c r="Q20" s="247">
        <v>0</v>
      </c>
      <c r="R20" s="253" t="s">
        <v>273</v>
      </c>
      <c r="S20" s="244"/>
      <c r="T20" s="243" t="s">
        <v>274</v>
      </c>
      <c r="U20" s="243" t="s">
        <v>275</v>
      </c>
      <c r="V20" s="242">
        <v>0</v>
      </c>
      <c r="W20" s="241">
        <v>68</v>
      </c>
      <c r="X20" s="243" t="s">
        <v>250</v>
      </c>
      <c r="Y20" s="248">
        <v>43861</v>
      </c>
      <c r="Z20" s="248">
        <v>43861</v>
      </c>
      <c r="AA20" s="249">
        <v>43866.96912037037</v>
      </c>
      <c r="AB20" s="243" t="s">
        <v>276</v>
      </c>
      <c r="AC20" s="244"/>
      <c r="AD20" s="244"/>
      <c r="AE20" s="244"/>
      <c r="AF20" s="244"/>
      <c r="AG20" s="244"/>
      <c r="AH20" s="244"/>
      <c r="AI20" s="244"/>
      <c r="AJ20" s="244"/>
      <c r="AK20" s="244"/>
      <c r="AL20" s="244"/>
      <c r="AM20" s="244"/>
      <c r="AN20" s="244"/>
      <c r="AO20" s="244"/>
      <c r="AP20" s="244"/>
      <c r="AQ20" s="244"/>
      <c r="AR20" s="244"/>
      <c r="AS20" s="244"/>
      <c r="AT20" s="244"/>
      <c r="AU20" s="244"/>
      <c r="AV20" s="244"/>
      <c r="AW20" s="244"/>
      <c r="AX20" s="244"/>
      <c r="AY20" s="244"/>
      <c r="AZ20" s="243" t="s">
        <v>255</v>
      </c>
      <c r="BA20" s="243" t="s">
        <v>597</v>
      </c>
      <c r="BB20" s="243" t="s">
        <v>598</v>
      </c>
      <c r="BC20" s="243" t="s">
        <v>266</v>
      </c>
      <c r="BD20" s="243" t="s">
        <v>266</v>
      </c>
      <c r="BE20" s="243" t="s">
        <v>250</v>
      </c>
      <c r="BF20" s="243" t="s">
        <v>597</v>
      </c>
      <c r="BG20" s="243" t="s">
        <v>599</v>
      </c>
      <c r="BH20" s="243" t="s">
        <v>600</v>
      </c>
      <c r="BI20" s="243" t="s">
        <v>263</v>
      </c>
      <c r="BJ20" s="243" t="s">
        <v>601</v>
      </c>
      <c r="BK20" s="243" t="s">
        <v>602</v>
      </c>
      <c r="BL20" s="243" t="s">
        <v>603</v>
      </c>
      <c r="BM20" s="243" t="s">
        <v>266</v>
      </c>
      <c r="BN20" s="243" t="s">
        <v>266</v>
      </c>
      <c r="BO20" s="244"/>
    </row>
    <row r="21" spans="1:68" ht="33.75" x14ac:dyDescent="0.25">
      <c r="A21" s="232">
        <v>2020</v>
      </c>
      <c r="B21" s="233">
        <v>2</v>
      </c>
      <c r="C21" s="234" t="s">
        <v>243</v>
      </c>
      <c r="D21" s="234" t="s">
        <v>244</v>
      </c>
      <c r="E21" s="234" t="s">
        <v>244</v>
      </c>
      <c r="F21" s="234" t="s">
        <v>268</v>
      </c>
      <c r="G21" s="234" t="s">
        <v>245</v>
      </c>
      <c r="H21" s="234" t="s">
        <v>592</v>
      </c>
      <c r="I21" s="235"/>
      <c r="J21" s="234" t="s">
        <v>54</v>
      </c>
      <c r="K21" s="236">
        <v>-502273</v>
      </c>
      <c r="L21" s="236">
        <v>-502273</v>
      </c>
      <c r="M21" s="237">
        <v>-29.13</v>
      </c>
      <c r="N21" s="237">
        <v>-21.6</v>
      </c>
      <c r="O21" s="237">
        <v>-168.33</v>
      </c>
      <c r="P21" s="238">
        <v>0</v>
      </c>
      <c r="Q21" s="238">
        <v>0</v>
      </c>
      <c r="R21" s="250" t="s">
        <v>628</v>
      </c>
      <c r="S21" s="234" t="s">
        <v>247</v>
      </c>
      <c r="T21" s="234" t="s">
        <v>248</v>
      </c>
      <c r="U21" s="234" t="s">
        <v>249</v>
      </c>
      <c r="V21" s="233">
        <v>0</v>
      </c>
      <c r="W21" s="232">
        <v>35</v>
      </c>
      <c r="X21" s="234" t="s">
        <v>250</v>
      </c>
      <c r="Y21" s="239">
        <v>43889</v>
      </c>
      <c r="Z21" s="239">
        <v>43889</v>
      </c>
      <c r="AA21" s="240">
        <v>43892.075937499998</v>
      </c>
      <c r="AB21" s="234" t="s">
        <v>251</v>
      </c>
      <c r="AC21" s="234" t="s">
        <v>252</v>
      </c>
      <c r="AD21" s="234" t="s">
        <v>253</v>
      </c>
      <c r="AE21" s="234" t="s">
        <v>269</v>
      </c>
      <c r="AF21" s="235"/>
      <c r="AG21" s="234" t="s">
        <v>629</v>
      </c>
      <c r="AH21" s="235"/>
      <c r="AI21" s="235"/>
      <c r="AJ21" s="235"/>
      <c r="AK21" s="235"/>
      <c r="AL21" s="235"/>
      <c r="AM21" s="235"/>
      <c r="AN21" s="235"/>
      <c r="AO21" s="234" t="s">
        <v>630</v>
      </c>
      <c r="AP21" s="235"/>
      <c r="AQ21" s="235"/>
      <c r="AR21" s="235"/>
      <c r="AS21" s="235"/>
      <c r="AT21" s="235"/>
      <c r="AU21" s="235"/>
      <c r="AV21" s="235"/>
      <c r="AW21" s="235"/>
      <c r="AX21" s="235"/>
      <c r="AY21" s="235"/>
      <c r="AZ21" s="234" t="s">
        <v>255</v>
      </c>
      <c r="BA21" s="234" t="s">
        <v>597</v>
      </c>
      <c r="BB21" s="234" t="s">
        <v>598</v>
      </c>
      <c r="BC21" s="234" t="s">
        <v>266</v>
      </c>
      <c r="BD21" s="234" t="s">
        <v>266</v>
      </c>
      <c r="BE21" s="234" t="s">
        <v>250</v>
      </c>
      <c r="BF21" s="234" t="s">
        <v>597</v>
      </c>
      <c r="BG21" s="234" t="s">
        <v>599</v>
      </c>
      <c r="BH21" s="234" t="s">
        <v>600</v>
      </c>
      <c r="BI21" s="234" t="s">
        <v>263</v>
      </c>
      <c r="BJ21" s="234" t="s">
        <v>601</v>
      </c>
      <c r="BK21" s="234" t="s">
        <v>602</v>
      </c>
      <c r="BL21" s="234" t="s">
        <v>603</v>
      </c>
      <c r="BM21" s="234" t="s">
        <v>266</v>
      </c>
      <c r="BN21" s="234" t="s">
        <v>266</v>
      </c>
      <c r="BO21" s="235"/>
      <c r="BP21" s="224" t="str">
        <f>IF(K21&gt;0,"D","C")</f>
        <v>C</v>
      </c>
    </row>
    <row r="22" spans="1:68" x14ac:dyDescent="0.25">
      <c r="A22" s="241">
        <v>2020</v>
      </c>
      <c r="B22" s="242">
        <v>2</v>
      </c>
      <c r="C22" s="243" t="s">
        <v>243</v>
      </c>
      <c r="D22" s="243" t="s">
        <v>244</v>
      </c>
      <c r="E22" s="243" t="s">
        <v>244</v>
      </c>
      <c r="F22" s="243" t="s">
        <v>268</v>
      </c>
      <c r="G22" s="243" t="s">
        <v>245</v>
      </c>
      <c r="H22" s="243" t="s">
        <v>592</v>
      </c>
      <c r="I22" s="244"/>
      <c r="J22" s="243" t="s">
        <v>54</v>
      </c>
      <c r="K22" s="245">
        <v>-2504768</v>
      </c>
      <c r="L22" s="245">
        <v>-2504768</v>
      </c>
      <c r="M22" s="246">
        <v>-145.28</v>
      </c>
      <c r="N22" s="246">
        <v>-107.71</v>
      </c>
      <c r="O22" s="246">
        <v>-839.45</v>
      </c>
      <c r="P22" s="247">
        <v>0</v>
      </c>
      <c r="Q22" s="247">
        <v>0</v>
      </c>
      <c r="R22" s="251" t="s">
        <v>631</v>
      </c>
      <c r="S22" s="243" t="s">
        <v>247</v>
      </c>
      <c r="T22" s="243" t="s">
        <v>248</v>
      </c>
      <c r="U22" s="243" t="s">
        <v>249</v>
      </c>
      <c r="V22" s="242">
        <v>0</v>
      </c>
      <c r="W22" s="241">
        <v>35</v>
      </c>
      <c r="X22" s="243" t="s">
        <v>250</v>
      </c>
      <c r="Y22" s="248">
        <v>43889</v>
      </c>
      <c r="Z22" s="248">
        <v>43889</v>
      </c>
      <c r="AA22" s="249">
        <v>43892.075937499998</v>
      </c>
      <c r="AB22" s="243" t="s">
        <v>251</v>
      </c>
      <c r="AC22" s="243" t="s">
        <v>252</v>
      </c>
      <c r="AD22" s="243" t="s">
        <v>253</v>
      </c>
      <c r="AE22" s="243" t="s">
        <v>269</v>
      </c>
      <c r="AF22" s="244"/>
      <c r="AG22" s="243" t="s">
        <v>632</v>
      </c>
      <c r="AH22" s="244"/>
      <c r="AI22" s="244"/>
      <c r="AJ22" s="244"/>
      <c r="AK22" s="244"/>
      <c r="AL22" s="244"/>
      <c r="AM22" s="244"/>
      <c r="AN22" s="244"/>
      <c r="AO22" s="243" t="s">
        <v>630</v>
      </c>
      <c r="AP22" s="244"/>
      <c r="AQ22" s="244"/>
      <c r="AR22" s="244"/>
      <c r="AS22" s="244"/>
      <c r="AT22" s="244"/>
      <c r="AU22" s="244"/>
      <c r="AV22" s="244"/>
      <c r="AW22" s="244"/>
      <c r="AX22" s="244"/>
      <c r="AY22" s="244"/>
      <c r="AZ22" s="243" t="s">
        <v>255</v>
      </c>
      <c r="BA22" s="243" t="s">
        <v>597</v>
      </c>
      <c r="BB22" s="243" t="s">
        <v>598</v>
      </c>
      <c r="BC22" s="243" t="s">
        <v>266</v>
      </c>
      <c r="BD22" s="243" t="s">
        <v>266</v>
      </c>
      <c r="BE22" s="243" t="s">
        <v>250</v>
      </c>
      <c r="BF22" s="243" t="s">
        <v>597</v>
      </c>
      <c r="BG22" s="243" t="s">
        <v>599</v>
      </c>
      <c r="BH22" s="243" t="s">
        <v>600</v>
      </c>
      <c r="BI22" s="243" t="s">
        <v>263</v>
      </c>
      <c r="BJ22" s="243" t="s">
        <v>601</v>
      </c>
      <c r="BK22" s="243" t="s">
        <v>602</v>
      </c>
      <c r="BL22" s="243" t="s">
        <v>603</v>
      </c>
      <c r="BM22" s="243" t="s">
        <v>266</v>
      </c>
      <c r="BN22" s="243" t="s">
        <v>266</v>
      </c>
      <c r="BO22" s="244"/>
      <c r="BP22" s="224" t="str">
        <f>IF(K22&gt;0,"D","C")</f>
        <v>C</v>
      </c>
    </row>
    <row r="23" spans="1:68" ht="33.75" x14ac:dyDescent="0.25">
      <c r="A23" s="232">
        <v>2020</v>
      </c>
      <c r="B23" s="233">
        <v>2</v>
      </c>
      <c r="C23" s="234" t="s">
        <v>243</v>
      </c>
      <c r="D23" s="234" t="s">
        <v>244</v>
      </c>
      <c r="E23" s="234" t="s">
        <v>244</v>
      </c>
      <c r="F23" s="234" t="s">
        <v>268</v>
      </c>
      <c r="G23" s="234" t="s">
        <v>245</v>
      </c>
      <c r="H23" s="234" t="s">
        <v>592</v>
      </c>
      <c r="I23" s="235"/>
      <c r="J23" s="234" t="s">
        <v>54</v>
      </c>
      <c r="K23" s="236">
        <v>-403703556</v>
      </c>
      <c r="L23" s="236">
        <v>-403703556</v>
      </c>
      <c r="M23" s="237">
        <v>-23414.81</v>
      </c>
      <c r="N23" s="237">
        <v>-17359.25</v>
      </c>
      <c r="O23" s="237">
        <v>-135297.82999999999</v>
      </c>
      <c r="P23" s="238">
        <v>0</v>
      </c>
      <c r="Q23" s="238">
        <v>0</v>
      </c>
      <c r="R23" s="250" t="s">
        <v>633</v>
      </c>
      <c r="S23" s="234" t="s">
        <v>247</v>
      </c>
      <c r="T23" s="234" t="s">
        <v>248</v>
      </c>
      <c r="U23" s="234" t="s">
        <v>249</v>
      </c>
      <c r="V23" s="233">
        <v>0</v>
      </c>
      <c r="W23" s="232">
        <v>38</v>
      </c>
      <c r="X23" s="234" t="s">
        <v>250</v>
      </c>
      <c r="Y23" s="239">
        <v>43889</v>
      </c>
      <c r="Z23" s="239">
        <v>43889</v>
      </c>
      <c r="AA23" s="240">
        <v>43892.075937499998</v>
      </c>
      <c r="AB23" s="234" t="s">
        <v>251</v>
      </c>
      <c r="AC23" s="234" t="s">
        <v>252</v>
      </c>
      <c r="AD23" s="234" t="s">
        <v>253</v>
      </c>
      <c r="AE23" s="234" t="s">
        <v>270</v>
      </c>
      <c r="AF23" s="235"/>
      <c r="AG23" s="234" t="s">
        <v>634</v>
      </c>
      <c r="AH23" s="235"/>
      <c r="AI23" s="235"/>
      <c r="AJ23" s="235"/>
      <c r="AK23" s="235"/>
      <c r="AL23" s="235"/>
      <c r="AM23" s="235"/>
      <c r="AN23" s="235"/>
      <c r="AO23" s="234" t="s">
        <v>635</v>
      </c>
      <c r="AP23" s="235"/>
      <c r="AQ23" s="235"/>
      <c r="AR23" s="235"/>
      <c r="AS23" s="235"/>
      <c r="AT23" s="235"/>
      <c r="AU23" s="235"/>
      <c r="AV23" s="235"/>
      <c r="AW23" s="235"/>
      <c r="AX23" s="235"/>
      <c r="AY23" s="235"/>
      <c r="AZ23" s="234" t="s">
        <v>255</v>
      </c>
      <c r="BA23" s="234" t="s">
        <v>597</v>
      </c>
      <c r="BB23" s="234" t="s">
        <v>598</v>
      </c>
      <c r="BC23" s="234" t="s">
        <v>266</v>
      </c>
      <c r="BD23" s="234" t="s">
        <v>266</v>
      </c>
      <c r="BE23" s="234" t="s">
        <v>250</v>
      </c>
      <c r="BF23" s="234" t="s">
        <v>597</v>
      </c>
      <c r="BG23" s="234" t="s">
        <v>599</v>
      </c>
      <c r="BH23" s="234" t="s">
        <v>600</v>
      </c>
      <c r="BI23" s="234" t="s">
        <v>263</v>
      </c>
      <c r="BJ23" s="234" t="s">
        <v>601</v>
      </c>
      <c r="BK23" s="234" t="s">
        <v>602</v>
      </c>
      <c r="BL23" s="234" t="s">
        <v>603</v>
      </c>
      <c r="BM23" s="234" t="s">
        <v>266</v>
      </c>
      <c r="BN23" s="234" t="s">
        <v>266</v>
      </c>
      <c r="BO23" s="235"/>
      <c r="BP23" s="224" t="str">
        <f>IF(K23&gt;0,"D","C")</f>
        <v>C</v>
      </c>
    </row>
    <row r="24" spans="1:68" x14ac:dyDescent="0.25">
      <c r="A24" s="241">
        <v>2020</v>
      </c>
      <c r="B24" s="242">
        <v>2</v>
      </c>
      <c r="C24" s="243" t="s">
        <v>243</v>
      </c>
      <c r="D24" s="243" t="s">
        <v>244</v>
      </c>
      <c r="E24" s="243" t="s">
        <v>244</v>
      </c>
      <c r="F24" s="243" t="s">
        <v>268</v>
      </c>
      <c r="G24" s="243" t="s">
        <v>245</v>
      </c>
      <c r="H24" s="243" t="s">
        <v>592</v>
      </c>
      <c r="I24" s="244"/>
      <c r="J24" s="243" t="s">
        <v>54</v>
      </c>
      <c r="K24" s="245">
        <v>-164483400</v>
      </c>
      <c r="L24" s="245">
        <v>-164483400</v>
      </c>
      <c r="M24" s="246">
        <v>-9540.0400000000009</v>
      </c>
      <c r="N24" s="246">
        <v>-7072.79</v>
      </c>
      <c r="O24" s="246">
        <v>-55125.22</v>
      </c>
      <c r="P24" s="247">
        <v>0</v>
      </c>
      <c r="Q24" s="247">
        <v>0</v>
      </c>
      <c r="R24" s="253" t="s">
        <v>636</v>
      </c>
      <c r="S24" s="243" t="s">
        <v>247</v>
      </c>
      <c r="T24" s="243" t="s">
        <v>248</v>
      </c>
      <c r="U24" s="243" t="s">
        <v>249</v>
      </c>
      <c r="V24" s="242">
        <v>0</v>
      </c>
      <c r="W24" s="241">
        <v>38</v>
      </c>
      <c r="X24" s="243" t="s">
        <v>250</v>
      </c>
      <c r="Y24" s="248">
        <v>43889</v>
      </c>
      <c r="Z24" s="248">
        <v>43889</v>
      </c>
      <c r="AA24" s="249">
        <v>43892.075937499998</v>
      </c>
      <c r="AB24" s="243" t="s">
        <v>251</v>
      </c>
      <c r="AC24" s="243" t="s">
        <v>252</v>
      </c>
      <c r="AD24" s="243" t="s">
        <v>253</v>
      </c>
      <c r="AE24" s="243" t="s">
        <v>270</v>
      </c>
      <c r="AF24" s="244"/>
      <c r="AG24" s="243" t="s">
        <v>634</v>
      </c>
      <c r="AH24" s="244"/>
      <c r="AI24" s="244"/>
      <c r="AJ24" s="244"/>
      <c r="AK24" s="244"/>
      <c r="AL24" s="244"/>
      <c r="AM24" s="244"/>
      <c r="AN24" s="244"/>
      <c r="AO24" s="243" t="s">
        <v>635</v>
      </c>
      <c r="AP24" s="244"/>
      <c r="AQ24" s="244"/>
      <c r="AR24" s="244"/>
      <c r="AS24" s="244"/>
      <c r="AT24" s="244"/>
      <c r="AU24" s="244"/>
      <c r="AV24" s="244"/>
      <c r="AW24" s="244"/>
      <c r="AX24" s="244"/>
      <c r="AY24" s="244"/>
      <c r="AZ24" s="243" t="s">
        <v>255</v>
      </c>
      <c r="BA24" s="243" t="s">
        <v>597</v>
      </c>
      <c r="BB24" s="243" t="s">
        <v>598</v>
      </c>
      <c r="BC24" s="243" t="s">
        <v>266</v>
      </c>
      <c r="BD24" s="243" t="s">
        <v>266</v>
      </c>
      <c r="BE24" s="243" t="s">
        <v>250</v>
      </c>
      <c r="BF24" s="243" t="s">
        <v>597</v>
      </c>
      <c r="BG24" s="243" t="s">
        <v>599</v>
      </c>
      <c r="BH24" s="243" t="s">
        <v>600</v>
      </c>
      <c r="BI24" s="243" t="s">
        <v>263</v>
      </c>
      <c r="BJ24" s="243" t="s">
        <v>601</v>
      </c>
      <c r="BK24" s="243" t="s">
        <v>602</v>
      </c>
      <c r="BL24" s="243" t="s">
        <v>603</v>
      </c>
      <c r="BM24" s="243" t="s">
        <v>266</v>
      </c>
      <c r="BN24" s="243" t="s">
        <v>266</v>
      </c>
      <c r="BO24" s="244"/>
    </row>
    <row r="25" spans="1:68" ht="33.75" x14ac:dyDescent="0.25">
      <c r="A25" s="232">
        <v>2020</v>
      </c>
      <c r="B25" s="233">
        <v>2</v>
      </c>
      <c r="C25" s="234" t="s">
        <v>243</v>
      </c>
      <c r="D25" s="234" t="s">
        <v>244</v>
      </c>
      <c r="E25" s="234" t="s">
        <v>244</v>
      </c>
      <c r="F25" s="234" t="s">
        <v>268</v>
      </c>
      <c r="G25" s="234" t="s">
        <v>245</v>
      </c>
      <c r="H25" s="234" t="s">
        <v>592</v>
      </c>
      <c r="I25" s="235"/>
      <c r="J25" s="234" t="s">
        <v>54</v>
      </c>
      <c r="K25" s="236">
        <v>-25820700</v>
      </c>
      <c r="L25" s="236">
        <v>-25820700</v>
      </c>
      <c r="M25" s="237">
        <v>-1497.6</v>
      </c>
      <c r="N25" s="237">
        <v>-1110.29</v>
      </c>
      <c r="O25" s="237">
        <v>-8653.59</v>
      </c>
      <c r="P25" s="238">
        <v>0</v>
      </c>
      <c r="Q25" s="238">
        <v>0</v>
      </c>
      <c r="R25" s="254" t="s">
        <v>637</v>
      </c>
      <c r="S25" s="234" t="s">
        <v>247</v>
      </c>
      <c r="T25" s="234" t="s">
        <v>248</v>
      </c>
      <c r="U25" s="234" t="s">
        <v>249</v>
      </c>
      <c r="V25" s="233">
        <v>0</v>
      </c>
      <c r="W25" s="232">
        <v>38</v>
      </c>
      <c r="X25" s="234" t="s">
        <v>250</v>
      </c>
      <c r="Y25" s="239">
        <v>43889</v>
      </c>
      <c r="Z25" s="239">
        <v>43889</v>
      </c>
      <c r="AA25" s="240">
        <v>43892.075937499998</v>
      </c>
      <c r="AB25" s="234" t="s">
        <v>251</v>
      </c>
      <c r="AC25" s="234" t="s">
        <v>252</v>
      </c>
      <c r="AD25" s="234" t="s">
        <v>253</v>
      </c>
      <c r="AE25" s="234" t="s">
        <v>270</v>
      </c>
      <c r="AF25" s="235"/>
      <c r="AG25" s="234" t="s">
        <v>634</v>
      </c>
      <c r="AH25" s="235"/>
      <c r="AI25" s="235"/>
      <c r="AJ25" s="235"/>
      <c r="AK25" s="235"/>
      <c r="AL25" s="235"/>
      <c r="AM25" s="235"/>
      <c r="AN25" s="235"/>
      <c r="AO25" s="234" t="s">
        <v>635</v>
      </c>
      <c r="AP25" s="235"/>
      <c r="AQ25" s="235"/>
      <c r="AR25" s="235"/>
      <c r="AS25" s="235"/>
      <c r="AT25" s="235"/>
      <c r="AU25" s="235"/>
      <c r="AV25" s="235"/>
      <c r="AW25" s="235"/>
      <c r="AX25" s="235"/>
      <c r="AY25" s="235"/>
      <c r="AZ25" s="234" t="s">
        <v>255</v>
      </c>
      <c r="BA25" s="234" t="s">
        <v>597</v>
      </c>
      <c r="BB25" s="234" t="s">
        <v>598</v>
      </c>
      <c r="BC25" s="234" t="s">
        <v>266</v>
      </c>
      <c r="BD25" s="234" t="s">
        <v>266</v>
      </c>
      <c r="BE25" s="234" t="s">
        <v>250</v>
      </c>
      <c r="BF25" s="234" t="s">
        <v>597</v>
      </c>
      <c r="BG25" s="234" t="s">
        <v>599</v>
      </c>
      <c r="BH25" s="234" t="s">
        <v>600</v>
      </c>
      <c r="BI25" s="234" t="s">
        <v>263</v>
      </c>
      <c r="BJ25" s="234" t="s">
        <v>601</v>
      </c>
      <c r="BK25" s="234" t="s">
        <v>602</v>
      </c>
      <c r="BL25" s="234" t="s">
        <v>603</v>
      </c>
      <c r="BM25" s="234" t="s">
        <v>266</v>
      </c>
      <c r="BN25" s="234" t="s">
        <v>266</v>
      </c>
      <c r="BO25" s="235"/>
    </row>
    <row r="26" spans="1:68" x14ac:dyDescent="0.25">
      <c r="A26" s="241">
        <v>2020</v>
      </c>
      <c r="B26" s="242">
        <v>2</v>
      </c>
      <c r="C26" s="243" t="s">
        <v>243</v>
      </c>
      <c r="D26" s="243" t="s">
        <v>244</v>
      </c>
      <c r="E26" s="243" t="s">
        <v>244</v>
      </c>
      <c r="F26" s="243" t="s">
        <v>268</v>
      </c>
      <c r="G26" s="243" t="s">
        <v>245</v>
      </c>
      <c r="H26" s="243" t="s">
        <v>592</v>
      </c>
      <c r="I26" s="244"/>
      <c r="J26" s="243" t="s">
        <v>54</v>
      </c>
      <c r="K26" s="245">
        <v>-1326000</v>
      </c>
      <c r="L26" s="245">
        <v>-1326000</v>
      </c>
      <c r="M26" s="246">
        <v>-76.91</v>
      </c>
      <c r="N26" s="246">
        <v>-57.02</v>
      </c>
      <c r="O26" s="246">
        <v>-444.4</v>
      </c>
      <c r="P26" s="247">
        <v>0</v>
      </c>
      <c r="Q26" s="247">
        <v>0</v>
      </c>
      <c r="R26" s="251" t="s">
        <v>638</v>
      </c>
      <c r="S26" s="243" t="s">
        <v>247</v>
      </c>
      <c r="T26" s="243" t="s">
        <v>248</v>
      </c>
      <c r="U26" s="243" t="s">
        <v>249</v>
      </c>
      <c r="V26" s="242">
        <v>0</v>
      </c>
      <c r="W26" s="241">
        <v>38</v>
      </c>
      <c r="X26" s="243" t="s">
        <v>250</v>
      </c>
      <c r="Y26" s="248">
        <v>43889</v>
      </c>
      <c r="Z26" s="248">
        <v>43889</v>
      </c>
      <c r="AA26" s="249">
        <v>43892.075937499998</v>
      </c>
      <c r="AB26" s="243" t="s">
        <v>251</v>
      </c>
      <c r="AC26" s="243" t="s">
        <v>252</v>
      </c>
      <c r="AD26" s="243" t="s">
        <v>253</v>
      </c>
      <c r="AE26" s="243" t="s">
        <v>270</v>
      </c>
      <c r="AF26" s="244"/>
      <c r="AG26" s="243" t="s">
        <v>639</v>
      </c>
      <c r="AH26" s="244"/>
      <c r="AI26" s="244"/>
      <c r="AJ26" s="244"/>
      <c r="AK26" s="244"/>
      <c r="AL26" s="244"/>
      <c r="AM26" s="244"/>
      <c r="AN26" s="244"/>
      <c r="AO26" s="243" t="s">
        <v>640</v>
      </c>
      <c r="AP26" s="244"/>
      <c r="AQ26" s="244"/>
      <c r="AR26" s="244"/>
      <c r="AS26" s="244"/>
      <c r="AT26" s="244"/>
      <c r="AU26" s="244"/>
      <c r="AV26" s="244"/>
      <c r="AW26" s="244"/>
      <c r="AX26" s="244"/>
      <c r="AY26" s="244"/>
      <c r="AZ26" s="243" t="s">
        <v>255</v>
      </c>
      <c r="BA26" s="243" t="s">
        <v>597</v>
      </c>
      <c r="BB26" s="243" t="s">
        <v>598</v>
      </c>
      <c r="BC26" s="243" t="s">
        <v>266</v>
      </c>
      <c r="BD26" s="243" t="s">
        <v>266</v>
      </c>
      <c r="BE26" s="243" t="s">
        <v>250</v>
      </c>
      <c r="BF26" s="243" t="s">
        <v>597</v>
      </c>
      <c r="BG26" s="243" t="s">
        <v>599</v>
      </c>
      <c r="BH26" s="243" t="s">
        <v>600</v>
      </c>
      <c r="BI26" s="243" t="s">
        <v>263</v>
      </c>
      <c r="BJ26" s="243" t="s">
        <v>601</v>
      </c>
      <c r="BK26" s="243" t="s">
        <v>602</v>
      </c>
      <c r="BL26" s="243" t="s">
        <v>603</v>
      </c>
      <c r="BM26" s="243" t="s">
        <v>266</v>
      </c>
      <c r="BN26" s="243" t="s">
        <v>266</v>
      </c>
      <c r="BO26" s="244"/>
      <c r="BP26" s="224" t="str">
        <f>IF(K26&gt;0,"D","C")</f>
        <v>C</v>
      </c>
    </row>
    <row r="27" spans="1:68" ht="33.75" x14ac:dyDescent="0.25">
      <c r="A27" s="232">
        <v>2020</v>
      </c>
      <c r="B27" s="233">
        <v>2</v>
      </c>
      <c r="C27" s="234" t="s">
        <v>243</v>
      </c>
      <c r="D27" s="234" t="s">
        <v>244</v>
      </c>
      <c r="E27" s="234" t="s">
        <v>244</v>
      </c>
      <c r="F27" s="234" t="s">
        <v>268</v>
      </c>
      <c r="G27" s="234" t="s">
        <v>245</v>
      </c>
      <c r="H27" s="234" t="s">
        <v>592</v>
      </c>
      <c r="I27" s="235"/>
      <c r="J27" s="234" t="s">
        <v>54</v>
      </c>
      <c r="K27" s="236">
        <v>178107400</v>
      </c>
      <c r="L27" s="236">
        <v>178107400</v>
      </c>
      <c r="M27" s="237">
        <v>10330.23</v>
      </c>
      <c r="N27" s="237">
        <v>7658.62</v>
      </c>
      <c r="O27" s="237">
        <v>59691.19</v>
      </c>
      <c r="P27" s="238">
        <v>0</v>
      </c>
      <c r="Q27" s="238">
        <v>0</v>
      </c>
      <c r="R27" s="254" t="s">
        <v>618</v>
      </c>
      <c r="S27" s="234" t="s">
        <v>247</v>
      </c>
      <c r="T27" s="234" t="s">
        <v>248</v>
      </c>
      <c r="U27" s="234" t="s">
        <v>249</v>
      </c>
      <c r="V27" s="233">
        <v>0</v>
      </c>
      <c r="W27" s="232">
        <v>39</v>
      </c>
      <c r="X27" s="234" t="s">
        <v>250</v>
      </c>
      <c r="Y27" s="239">
        <v>43889</v>
      </c>
      <c r="Z27" s="239">
        <v>43889</v>
      </c>
      <c r="AA27" s="240">
        <v>43892.075937499998</v>
      </c>
      <c r="AB27" s="234" t="s">
        <v>251</v>
      </c>
      <c r="AC27" s="234" t="s">
        <v>252</v>
      </c>
      <c r="AD27" s="234" t="s">
        <v>253</v>
      </c>
      <c r="AE27" s="234" t="s">
        <v>254</v>
      </c>
      <c r="AF27" s="235"/>
      <c r="AG27" s="234" t="s">
        <v>641</v>
      </c>
      <c r="AH27" s="235"/>
      <c r="AI27" s="235"/>
      <c r="AJ27" s="235"/>
      <c r="AK27" s="235"/>
      <c r="AL27" s="235"/>
      <c r="AM27" s="235"/>
      <c r="AN27" s="235"/>
      <c r="AO27" s="234" t="s">
        <v>642</v>
      </c>
      <c r="AP27" s="235"/>
      <c r="AQ27" s="235"/>
      <c r="AR27" s="235"/>
      <c r="AS27" s="235"/>
      <c r="AT27" s="235"/>
      <c r="AU27" s="235"/>
      <c r="AV27" s="235"/>
      <c r="AW27" s="235"/>
      <c r="AX27" s="235"/>
      <c r="AY27" s="235"/>
      <c r="AZ27" s="234" t="s">
        <v>255</v>
      </c>
      <c r="BA27" s="234" t="s">
        <v>597</v>
      </c>
      <c r="BB27" s="234" t="s">
        <v>598</v>
      </c>
      <c r="BC27" s="234" t="s">
        <v>266</v>
      </c>
      <c r="BD27" s="234" t="s">
        <v>266</v>
      </c>
      <c r="BE27" s="234" t="s">
        <v>250</v>
      </c>
      <c r="BF27" s="234" t="s">
        <v>597</v>
      </c>
      <c r="BG27" s="234" t="s">
        <v>599</v>
      </c>
      <c r="BH27" s="234" t="s">
        <v>600</v>
      </c>
      <c r="BI27" s="234" t="s">
        <v>263</v>
      </c>
      <c r="BJ27" s="234" t="s">
        <v>601</v>
      </c>
      <c r="BK27" s="234" t="s">
        <v>602</v>
      </c>
      <c r="BL27" s="234" t="s">
        <v>603</v>
      </c>
      <c r="BM27" s="234" t="s">
        <v>266</v>
      </c>
      <c r="BN27" s="234" t="s">
        <v>266</v>
      </c>
      <c r="BO27" s="235"/>
    </row>
    <row r="28" spans="1:68" x14ac:dyDescent="0.25">
      <c r="A28" s="241">
        <v>2020</v>
      </c>
      <c r="B28" s="242">
        <v>2</v>
      </c>
      <c r="C28" s="243" t="s">
        <v>243</v>
      </c>
      <c r="D28" s="243" t="s">
        <v>244</v>
      </c>
      <c r="E28" s="243" t="s">
        <v>244</v>
      </c>
      <c r="F28" s="243" t="s">
        <v>268</v>
      </c>
      <c r="G28" s="243" t="s">
        <v>245</v>
      </c>
      <c r="H28" s="243" t="s">
        <v>592</v>
      </c>
      <c r="I28" s="244"/>
      <c r="J28" s="243" t="s">
        <v>54</v>
      </c>
      <c r="K28" s="245">
        <v>27569700</v>
      </c>
      <c r="L28" s="245">
        <v>27569700</v>
      </c>
      <c r="M28" s="246">
        <v>1599.04</v>
      </c>
      <c r="N28" s="246">
        <v>1185.5</v>
      </c>
      <c r="O28" s="246">
        <v>9239.75</v>
      </c>
      <c r="P28" s="247">
        <v>0</v>
      </c>
      <c r="Q28" s="247">
        <v>0</v>
      </c>
      <c r="R28" s="253" t="s">
        <v>619</v>
      </c>
      <c r="S28" s="243" t="s">
        <v>247</v>
      </c>
      <c r="T28" s="243" t="s">
        <v>248</v>
      </c>
      <c r="U28" s="243" t="s">
        <v>249</v>
      </c>
      <c r="V28" s="242">
        <v>0</v>
      </c>
      <c r="W28" s="241">
        <v>39</v>
      </c>
      <c r="X28" s="243" t="s">
        <v>250</v>
      </c>
      <c r="Y28" s="248">
        <v>43889</v>
      </c>
      <c r="Z28" s="248">
        <v>43889</v>
      </c>
      <c r="AA28" s="249">
        <v>43892.075937499998</v>
      </c>
      <c r="AB28" s="243" t="s">
        <v>251</v>
      </c>
      <c r="AC28" s="243" t="s">
        <v>252</v>
      </c>
      <c r="AD28" s="243" t="s">
        <v>253</v>
      </c>
      <c r="AE28" s="243" t="s">
        <v>254</v>
      </c>
      <c r="AF28" s="244"/>
      <c r="AG28" s="243" t="s">
        <v>641</v>
      </c>
      <c r="AH28" s="244"/>
      <c r="AI28" s="244"/>
      <c r="AJ28" s="244"/>
      <c r="AK28" s="244"/>
      <c r="AL28" s="244"/>
      <c r="AM28" s="244"/>
      <c r="AN28" s="244"/>
      <c r="AO28" s="243" t="s">
        <v>642</v>
      </c>
      <c r="AP28" s="244"/>
      <c r="AQ28" s="244"/>
      <c r="AR28" s="244"/>
      <c r="AS28" s="244"/>
      <c r="AT28" s="244"/>
      <c r="AU28" s="244"/>
      <c r="AV28" s="244"/>
      <c r="AW28" s="244"/>
      <c r="AX28" s="244"/>
      <c r="AY28" s="244"/>
      <c r="AZ28" s="243" t="s">
        <v>255</v>
      </c>
      <c r="BA28" s="243" t="s">
        <v>597</v>
      </c>
      <c r="BB28" s="243" t="s">
        <v>598</v>
      </c>
      <c r="BC28" s="243" t="s">
        <v>266</v>
      </c>
      <c r="BD28" s="243" t="s">
        <v>266</v>
      </c>
      <c r="BE28" s="243" t="s">
        <v>250</v>
      </c>
      <c r="BF28" s="243" t="s">
        <v>597</v>
      </c>
      <c r="BG28" s="243" t="s">
        <v>599</v>
      </c>
      <c r="BH28" s="243" t="s">
        <v>600</v>
      </c>
      <c r="BI28" s="243" t="s">
        <v>263</v>
      </c>
      <c r="BJ28" s="243" t="s">
        <v>601</v>
      </c>
      <c r="BK28" s="243" t="s">
        <v>602</v>
      </c>
      <c r="BL28" s="243" t="s">
        <v>603</v>
      </c>
      <c r="BM28" s="243" t="s">
        <v>266</v>
      </c>
      <c r="BN28" s="243" t="s">
        <v>266</v>
      </c>
      <c r="BO28" s="244"/>
    </row>
    <row r="29" spans="1:68" ht="33.75" x14ac:dyDescent="0.25">
      <c r="A29" s="232">
        <v>2020</v>
      </c>
      <c r="B29" s="233">
        <v>2</v>
      </c>
      <c r="C29" s="234" t="s">
        <v>243</v>
      </c>
      <c r="D29" s="234" t="s">
        <v>244</v>
      </c>
      <c r="E29" s="234" t="s">
        <v>244</v>
      </c>
      <c r="F29" s="234" t="s">
        <v>268</v>
      </c>
      <c r="G29" s="234" t="s">
        <v>245</v>
      </c>
      <c r="H29" s="234" t="s">
        <v>592</v>
      </c>
      <c r="I29" s="235"/>
      <c r="J29" s="234" t="s">
        <v>54</v>
      </c>
      <c r="K29" s="236">
        <v>2000000</v>
      </c>
      <c r="L29" s="236">
        <v>2000000</v>
      </c>
      <c r="M29" s="237">
        <v>116</v>
      </c>
      <c r="N29" s="237">
        <v>86</v>
      </c>
      <c r="O29" s="237">
        <v>670.28</v>
      </c>
      <c r="P29" s="238">
        <v>0</v>
      </c>
      <c r="Q29" s="238">
        <v>0</v>
      </c>
      <c r="R29" s="250" t="s">
        <v>593</v>
      </c>
      <c r="S29" s="234" t="s">
        <v>247</v>
      </c>
      <c r="T29" s="234" t="s">
        <v>248</v>
      </c>
      <c r="U29" s="234" t="s">
        <v>249</v>
      </c>
      <c r="V29" s="233">
        <v>0</v>
      </c>
      <c r="W29" s="232">
        <v>39</v>
      </c>
      <c r="X29" s="234" t="s">
        <v>250</v>
      </c>
      <c r="Y29" s="239">
        <v>43889</v>
      </c>
      <c r="Z29" s="239">
        <v>43889</v>
      </c>
      <c r="AA29" s="240">
        <v>43892.075937499998</v>
      </c>
      <c r="AB29" s="234" t="s">
        <v>251</v>
      </c>
      <c r="AC29" s="234" t="s">
        <v>252</v>
      </c>
      <c r="AD29" s="234" t="s">
        <v>253</v>
      </c>
      <c r="AE29" s="234" t="s">
        <v>254</v>
      </c>
      <c r="AF29" s="235"/>
      <c r="AG29" s="234" t="s">
        <v>643</v>
      </c>
      <c r="AH29" s="235"/>
      <c r="AI29" s="235"/>
      <c r="AJ29" s="235"/>
      <c r="AK29" s="235"/>
      <c r="AL29" s="235"/>
      <c r="AM29" s="235"/>
      <c r="AN29" s="235"/>
      <c r="AO29" s="234" t="s">
        <v>644</v>
      </c>
      <c r="AP29" s="235"/>
      <c r="AQ29" s="235"/>
      <c r="AR29" s="235"/>
      <c r="AS29" s="235"/>
      <c r="AT29" s="235"/>
      <c r="AU29" s="235"/>
      <c r="AV29" s="235"/>
      <c r="AW29" s="235"/>
      <c r="AX29" s="235"/>
      <c r="AY29" s="235"/>
      <c r="AZ29" s="234" t="s">
        <v>255</v>
      </c>
      <c r="BA29" s="234" t="s">
        <v>597</v>
      </c>
      <c r="BB29" s="234" t="s">
        <v>598</v>
      </c>
      <c r="BC29" s="234" t="s">
        <v>266</v>
      </c>
      <c r="BD29" s="234" t="s">
        <v>266</v>
      </c>
      <c r="BE29" s="234" t="s">
        <v>250</v>
      </c>
      <c r="BF29" s="234" t="s">
        <v>597</v>
      </c>
      <c r="BG29" s="234" t="s">
        <v>599</v>
      </c>
      <c r="BH29" s="234" t="s">
        <v>600</v>
      </c>
      <c r="BI29" s="234" t="s">
        <v>263</v>
      </c>
      <c r="BJ29" s="234" t="s">
        <v>601</v>
      </c>
      <c r="BK29" s="234" t="s">
        <v>602</v>
      </c>
      <c r="BL29" s="234" t="s">
        <v>603</v>
      </c>
      <c r="BM29" s="234" t="s">
        <v>266</v>
      </c>
      <c r="BN29" s="234" t="s">
        <v>266</v>
      </c>
      <c r="BO29" s="235"/>
      <c r="BP29" s="224" t="str">
        <f t="shared" ref="BP29:BP40" si="3">IF(K29&gt;0,"D","C")</f>
        <v>D</v>
      </c>
    </row>
    <row r="30" spans="1:68" x14ac:dyDescent="0.25">
      <c r="A30" s="241">
        <v>2020</v>
      </c>
      <c r="B30" s="242">
        <v>2</v>
      </c>
      <c r="C30" s="243" t="s">
        <v>243</v>
      </c>
      <c r="D30" s="243" t="s">
        <v>244</v>
      </c>
      <c r="E30" s="243" t="s">
        <v>244</v>
      </c>
      <c r="F30" s="243" t="s">
        <v>268</v>
      </c>
      <c r="G30" s="243" t="s">
        <v>245</v>
      </c>
      <c r="H30" s="243" t="s">
        <v>592</v>
      </c>
      <c r="I30" s="244"/>
      <c r="J30" s="243" t="s">
        <v>54</v>
      </c>
      <c r="K30" s="245">
        <v>2000000</v>
      </c>
      <c r="L30" s="245">
        <v>2000000</v>
      </c>
      <c r="M30" s="246">
        <v>116</v>
      </c>
      <c r="N30" s="246">
        <v>86</v>
      </c>
      <c r="O30" s="246">
        <v>670.28</v>
      </c>
      <c r="P30" s="247">
        <v>0</v>
      </c>
      <c r="Q30" s="247">
        <v>0</v>
      </c>
      <c r="R30" s="251" t="s">
        <v>604</v>
      </c>
      <c r="S30" s="243" t="s">
        <v>247</v>
      </c>
      <c r="T30" s="243" t="s">
        <v>248</v>
      </c>
      <c r="U30" s="243" t="s">
        <v>249</v>
      </c>
      <c r="V30" s="242">
        <v>0</v>
      </c>
      <c r="W30" s="241">
        <v>39</v>
      </c>
      <c r="X30" s="243" t="s">
        <v>250</v>
      </c>
      <c r="Y30" s="248">
        <v>43889</v>
      </c>
      <c r="Z30" s="248">
        <v>43889</v>
      </c>
      <c r="AA30" s="249">
        <v>43892.075937499998</v>
      </c>
      <c r="AB30" s="243" t="s">
        <v>251</v>
      </c>
      <c r="AC30" s="243" t="s">
        <v>252</v>
      </c>
      <c r="AD30" s="243" t="s">
        <v>253</v>
      </c>
      <c r="AE30" s="243" t="s">
        <v>254</v>
      </c>
      <c r="AF30" s="244"/>
      <c r="AG30" s="243" t="s">
        <v>643</v>
      </c>
      <c r="AH30" s="244"/>
      <c r="AI30" s="244"/>
      <c r="AJ30" s="244"/>
      <c r="AK30" s="244"/>
      <c r="AL30" s="244"/>
      <c r="AM30" s="244"/>
      <c r="AN30" s="244"/>
      <c r="AO30" s="243" t="s">
        <v>644</v>
      </c>
      <c r="AP30" s="244"/>
      <c r="AQ30" s="244"/>
      <c r="AR30" s="244"/>
      <c r="AS30" s="244"/>
      <c r="AT30" s="244"/>
      <c r="AU30" s="244"/>
      <c r="AV30" s="244"/>
      <c r="AW30" s="244"/>
      <c r="AX30" s="244"/>
      <c r="AY30" s="244"/>
      <c r="AZ30" s="243" t="s">
        <v>255</v>
      </c>
      <c r="BA30" s="243" t="s">
        <v>597</v>
      </c>
      <c r="BB30" s="243" t="s">
        <v>598</v>
      </c>
      <c r="BC30" s="243" t="s">
        <v>266</v>
      </c>
      <c r="BD30" s="243" t="s">
        <v>266</v>
      </c>
      <c r="BE30" s="243" t="s">
        <v>250</v>
      </c>
      <c r="BF30" s="243" t="s">
        <v>597</v>
      </c>
      <c r="BG30" s="243" t="s">
        <v>599</v>
      </c>
      <c r="BH30" s="243" t="s">
        <v>600</v>
      </c>
      <c r="BI30" s="243" t="s">
        <v>263</v>
      </c>
      <c r="BJ30" s="243" t="s">
        <v>601</v>
      </c>
      <c r="BK30" s="243" t="s">
        <v>602</v>
      </c>
      <c r="BL30" s="243" t="s">
        <v>603</v>
      </c>
      <c r="BM30" s="243" t="s">
        <v>266</v>
      </c>
      <c r="BN30" s="243" t="s">
        <v>266</v>
      </c>
      <c r="BO30" s="244"/>
      <c r="BP30" s="224" t="str">
        <f t="shared" si="3"/>
        <v>D</v>
      </c>
    </row>
    <row r="31" spans="1:68" ht="33.75" x14ac:dyDescent="0.25">
      <c r="A31" s="232">
        <v>2020</v>
      </c>
      <c r="B31" s="233">
        <v>2</v>
      </c>
      <c r="C31" s="234" t="s">
        <v>243</v>
      </c>
      <c r="D31" s="234" t="s">
        <v>244</v>
      </c>
      <c r="E31" s="234" t="s">
        <v>244</v>
      </c>
      <c r="F31" s="234" t="s">
        <v>268</v>
      </c>
      <c r="G31" s="234" t="s">
        <v>245</v>
      </c>
      <c r="H31" s="234" t="s">
        <v>592</v>
      </c>
      <c r="I31" s="235"/>
      <c r="J31" s="234" t="s">
        <v>54</v>
      </c>
      <c r="K31" s="236">
        <v>1927753</v>
      </c>
      <c r="L31" s="236">
        <v>1927753</v>
      </c>
      <c r="M31" s="237">
        <v>111.81</v>
      </c>
      <c r="N31" s="237">
        <v>82.89</v>
      </c>
      <c r="O31" s="237">
        <v>646.07000000000005</v>
      </c>
      <c r="P31" s="238">
        <v>0</v>
      </c>
      <c r="Q31" s="238">
        <v>0</v>
      </c>
      <c r="R31" s="250" t="s">
        <v>606</v>
      </c>
      <c r="S31" s="234" t="s">
        <v>247</v>
      </c>
      <c r="T31" s="234" t="s">
        <v>248</v>
      </c>
      <c r="U31" s="234" t="s">
        <v>249</v>
      </c>
      <c r="V31" s="233">
        <v>0</v>
      </c>
      <c r="W31" s="232">
        <v>39</v>
      </c>
      <c r="X31" s="234" t="s">
        <v>250</v>
      </c>
      <c r="Y31" s="239">
        <v>43889</v>
      </c>
      <c r="Z31" s="239">
        <v>43889</v>
      </c>
      <c r="AA31" s="240">
        <v>43892.075937499998</v>
      </c>
      <c r="AB31" s="234" t="s">
        <v>251</v>
      </c>
      <c r="AC31" s="234" t="s">
        <v>252</v>
      </c>
      <c r="AD31" s="234" t="s">
        <v>253</v>
      </c>
      <c r="AE31" s="234" t="s">
        <v>254</v>
      </c>
      <c r="AF31" s="235"/>
      <c r="AG31" s="234" t="s">
        <v>643</v>
      </c>
      <c r="AH31" s="235"/>
      <c r="AI31" s="235"/>
      <c r="AJ31" s="235"/>
      <c r="AK31" s="235"/>
      <c r="AL31" s="235"/>
      <c r="AM31" s="235"/>
      <c r="AN31" s="235"/>
      <c r="AO31" s="234" t="s">
        <v>644</v>
      </c>
      <c r="AP31" s="235"/>
      <c r="AQ31" s="235"/>
      <c r="AR31" s="235"/>
      <c r="AS31" s="235"/>
      <c r="AT31" s="235"/>
      <c r="AU31" s="235"/>
      <c r="AV31" s="235"/>
      <c r="AW31" s="235"/>
      <c r="AX31" s="235"/>
      <c r="AY31" s="235"/>
      <c r="AZ31" s="234" t="s">
        <v>255</v>
      </c>
      <c r="BA31" s="234" t="s">
        <v>597</v>
      </c>
      <c r="BB31" s="234" t="s">
        <v>598</v>
      </c>
      <c r="BC31" s="234" t="s">
        <v>266</v>
      </c>
      <c r="BD31" s="234" t="s">
        <v>266</v>
      </c>
      <c r="BE31" s="234" t="s">
        <v>250</v>
      </c>
      <c r="BF31" s="234" t="s">
        <v>597</v>
      </c>
      <c r="BG31" s="234" t="s">
        <v>599</v>
      </c>
      <c r="BH31" s="234" t="s">
        <v>600</v>
      </c>
      <c r="BI31" s="234" t="s">
        <v>263</v>
      </c>
      <c r="BJ31" s="234" t="s">
        <v>601</v>
      </c>
      <c r="BK31" s="234" t="s">
        <v>602</v>
      </c>
      <c r="BL31" s="234" t="s">
        <v>603</v>
      </c>
      <c r="BM31" s="234" t="s">
        <v>266</v>
      </c>
      <c r="BN31" s="234" t="s">
        <v>266</v>
      </c>
      <c r="BO31" s="235"/>
      <c r="BP31" s="224" t="str">
        <f t="shared" si="3"/>
        <v>D</v>
      </c>
    </row>
    <row r="32" spans="1:68" x14ac:dyDescent="0.25">
      <c r="A32" s="241">
        <v>2020</v>
      </c>
      <c r="B32" s="242">
        <v>2</v>
      </c>
      <c r="C32" s="243" t="s">
        <v>243</v>
      </c>
      <c r="D32" s="243" t="s">
        <v>244</v>
      </c>
      <c r="E32" s="243" t="s">
        <v>244</v>
      </c>
      <c r="F32" s="243" t="s">
        <v>268</v>
      </c>
      <c r="G32" s="243" t="s">
        <v>245</v>
      </c>
      <c r="H32" s="243" t="s">
        <v>592</v>
      </c>
      <c r="I32" s="244"/>
      <c r="J32" s="243" t="s">
        <v>54</v>
      </c>
      <c r="K32" s="245">
        <v>1335019</v>
      </c>
      <c r="L32" s="245">
        <v>1335019</v>
      </c>
      <c r="M32" s="246">
        <v>77.430000000000007</v>
      </c>
      <c r="N32" s="246">
        <v>57.41</v>
      </c>
      <c r="O32" s="246">
        <v>447.42</v>
      </c>
      <c r="P32" s="247">
        <v>0</v>
      </c>
      <c r="Q32" s="247">
        <v>0</v>
      </c>
      <c r="R32" s="251" t="s">
        <v>609</v>
      </c>
      <c r="S32" s="243" t="s">
        <v>247</v>
      </c>
      <c r="T32" s="243" t="s">
        <v>248</v>
      </c>
      <c r="U32" s="243" t="s">
        <v>249</v>
      </c>
      <c r="V32" s="242">
        <v>0</v>
      </c>
      <c r="W32" s="241">
        <v>39</v>
      </c>
      <c r="X32" s="243" t="s">
        <v>250</v>
      </c>
      <c r="Y32" s="248">
        <v>43889</v>
      </c>
      <c r="Z32" s="248">
        <v>43889</v>
      </c>
      <c r="AA32" s="249">
        <v>43892.075937499998</v>
      </c>
      <c r="AB32" s="243" t="s">
        <v>251</v>
      </c>
      <c r="AC32" s="243" t="s">
        <v>252</v>
      </c>
      <c r="AD32" s="243" t="s">
        <v>253</v>
      </c>
      <c r="AE32" s="243" t="s">
        <v>254</v>
      </c>
      <c r="AF32" s="244"/>
      <c r="AG32" s="243" t="s">
        <v>643</v>
      </c>
      <c r="AH32" s="244"/>
      <c r="AI32" s="244"/>
      <c r="AJ32" s="244"/>
      <c r="AK32" s="244"/>
      <c r="AL32" s="244"/>
      <c r="AM32" s="244"/>
      <c r="AN32" s="244"/>
      <c r="AO32" s="243" t="s">
        <v>644</v>
      </c>
      <c r="AP32" s="244"/>
      <c r="AQ32" s="244"/>
      <c r="AR32" s="244"/>
      <c r="AS32" s="244"/>
      <c r="AT32" s="244"/>
      <c r="AU32" s="244"/>
      <c r="AV32" s="244"/>
      <c r="AW32" s="244"/>
      <c r="AX32" s="244"/>
      <c r="AY32" s="244"/>
      <c r="AZ32" s="243" t="s">
        <v>255</v>
      </c>
      <c r="BA32" s="243" t="s">
        <v>597</v>
      </c>
      <c r="BB32" s="243" t="s">
        <v>598</v>
      </c>
      <c r="BC32" s="243" t="s">
        <v>266</v>
      </c>
      <c r="BD32" s="243" t="s">
        <v>266</v>
      </c>
      <c r="BE32" s="243" t="s">
        <v>250</v>
      </c>
      <c r="BF32" s="243" t="s">
        <v>597</v>
      </c>
      <c r="BG32" s="243" t="s">
        <v>599</v>
      </c>
      <c r="BH32" s="243" t="s">
        <v>600</v>
      </c>
      <c r="BI32" s="243" t="s">
        <v>263</v>
      </c>
      <c r="BJ32" s="243" t="s">
        <v>601</v>
      </c>
      <c r="BK32" s="243" t="s">
        <v>602</v>
      </c>
      <c r="BL32" s="243" t="s">
        <v>603</v>
      </c>
      <c r="BM32" s="243" t="s">
        <v>266</v>
      </c>
      <c r="BN32" s="243" t="s">
        <v>266</v>
      </c>
      <c r="BO32" s="244"/>
      <c r="BP32" s="224" t="str">
        <f t="shared" si="3"/>
        <v>D</v>
      </c>
    </row>
    <row r="33" spans="1:68" ht="33.75" x14ac:dyDescent="0.25">
      <c r="A33" s="232">
        <v>2020</v>
      </c>
      <c r="B33" s="233">
        <v>2</v>
      </c>
      <c r="C33" s="234" t="s">
        <v>243</v>
      </c>
      <c r="D33" s="234" t="s">
        <v>244</v>
      </c>
      <c r="E33" s="234" t="s">
        <v>244</v>
      </c>
      <c r="F33" s="234" t="s">
        <v>268</v>
      </c>
      <c r="G33" s="234" t="s">
        <v>245</v>
      </c>
      <c r="H33" s="234" t="s">
        <v>592</v>
      </c>
      <c r="I33" s="235"/>
      <c r="J33" s="234" t="s">
        <v>54</v>
      </c>
      <c r="K33" s="236">
        <v>427434750</v>
      </c>
      <c r="L33" s="236">
        <v>427434750</v>
      </c>
      <c r="M33" s="237">
        <v>24791.22</v>
      </c>
      <c r="N33" s="237">
        <v>18379.689999999999</v>
      </c>
      <c r="O33" s="237">
        <v>143251.13</v>
      </c>
      <c r="P33" s="238">
        <v>0</v>
      </c>
      <c r="Q33" s="238">
        <v>0</v>
      </c>
      <c r="R33" s="250" t="s">
        <v>611</v>
      </c>
      <c r="S33" s="234" t="s">
        <v>247</v>
      </c>
      <c r="T33" s="234" t="s">
        <v>248</v>
      </c>
      <c r="U33" s="234" t="s">
        <v>249</v>
      </c>
      <c r="V33" s="233">
        <v>0</v>
      </c>
      <c r="W33" s="232">
        <v>39</v>
      </c>
      <c r="X33" s="234" t="s">
        <v>250</v>
      </c>
      <c r="Y33" s="239">
        <v>43889</v>
      </c>
      <c r="Z33" s="239">
        <v>43889</v>
      </c>
      <c r="AA33" s="240">
        <v>43892.075937499998</v>
      </c>
      <c r="AB33" s="234" t="s">
        <v>251</v>
      </c>
      <c r="AC33" s="234" t="s">
        <v>252</v>
      </c>
      <c r="AD33" s="234" t="s">
        <v>253</v>
      </c>
      <c r="AE33" s="234" t="s">
        <v>254</v>
      </c>
      <c r="AF33" s="235"/>
      <c r="AG33" s="234" t="s">
        <v>643</v>
      </c>
      <c r="AH33" s="235"/>
      <c r="AI33" s="235"/>
      <c r="AJ33" s="235"/>
      <c r="AK33" s="235"/>
      <c r="AL33" s="235"/>
      <c r="AM33" s="235"/>
      <c r="AN33" s="235"/>
      <c r="AO33" s="234" t="s">
        <v>644</v>
      </c>
      <c r="AP33" s="235"/>
      <c r="AQ33" s="235"/>
      <c r="AR33" s="235"/>
      <c r="AS33" s="235"/>
      <c r="AT33" s="235"/>
      <c r="AU33" s="235"/>
      <c r="AV33" s="235"/>
      <c r="AW33" s="235"/>
      <c r="AX33" s="235"/>
      <c r="AY33" s="235"/>
      <c r="AZ33" s="234" t="s">
        <v>255</v>
      </c>
      <c r="BA33" s="234" t="s">
        <v>597</v>
      </c>
      <c r="BB33" s="234" t="s">
        <v>598</v>
      </c>
      <c r="BC33" s="234" t="s">
        <v>266</v>
      </c>
      <c r="BD33" s="234" t="s">
        <v>266</v>
      </c>
      <c r="BE33" s="234" t="s">
        <v>250</v>
      </c>
      <c r="BF33" s="234" t="s">
        <v>597</v>
      </c>
      <c r="BG33" s="234" t="s">
        <v>599</v>
      </c>
      <c r="BH33" s="234" t="s">
        <v>600</v>
      </c>
      <c r="BI33" s="234" t="s">
        <v>263</v>
      </c>
      <c r="BJ33" s="234" t="s">
        <v>601</v>
      </c>
      <c r="BK33" s="234" t="s">
        <v>602</v>
      </c>
      <c r="BL33" s="234" t="s">
        <v>603</v>
      </c>
      <c r="BM33" s="234" t="s">
        <v>266</v>
      </c>
      <c r="BN33" s="234" t="s">
        <v>266</v>
      </c>
      <c r="BO33" s="235"/>
      <c r="BP33" s="224" t="str">
        <f t="shared" si="3"/>
        <v>D</v>
      </c>
    </row>
    <row r="34" spans="1:68" x14ac:dyDescent="0.25">
      <c r="A34" s="241">
        <v>2020</v>
      </c>
      <c r="B34" s="242">
        <v>2</v>
      </c>
      <c r="C34" s="243" t="s">
        <v>243</v>
      </c>
      <c r="D34" s="243" t="s">
        <v>244</v>
      </c>
      <c r="E34" s="243" t="s">
        <v>244</v>
      </c>
      <c r="F34" s="243" t="s">
        <v>268</v>
      </c>
      <c r="G34" s="243" t="s">
        <v>245</v>
      </c>
      <c r="H34" s="243" t="s">
        <v>592</v>
      </c>
      <c r="I34" s="244"/>
      <c r="J34" s="243" t="s">
        <v>54</v>
      </c>
      <c r="K34" s="245">
        <v>349963838</v>
      </c>
      <c r="L34" s="245">
        <v>349963838</v>
      </c>
      <c r="M34" s="246">
        <v>20297.900000000001</v>
      </c>
      <c r="N34" s="246">
        <v>15048.45</v>
      </c>
      <c r="O34" s="246">
        <v>117287.42</v>
      </c>
      <c r="P34" s="247">
        <v>0</v>
      </c>
      <c r="Q34" s="247">
        <v>0</v>
      </c>
      <c r="R34" s="251" t="s">
        <v>615</v>
      </c>
      <c r="S34" s="243" t="s">
        <v>247</v>
      </c>
      <c r="T34" s="243" t="s">
        <v>248</v>
      </c>
      <c r="U34" s="243" t="s">
        <v>249</v>
      </c>
      <c r="V34" s="242">
        <v>0</v>
      </c>
      <c r="W34" s="241">
        <v>39</v>
      </c>
      <c r="X34" s="243" t="s">
        <v>250</v>
      </c>
      <c r="Y34" s="248">
        <v>43889</v>
      </c>
      <c r="Z34" s="248">
        <v>43889</v>
      </c>
      <c r="AA34" s="249">
        <v>43892.075937499998</v>
      </c>
      <c r="AB34" s="243" t="s">
        <v>251</v>
      </c>
      <c r="AC34" s="243" t="s">
        <v>252</v>
      </c>
      <c r="AD34" s="243" t="s">
        <v>253</v>
      </c>
      <c r="AE34" s="243" t="s">
        <v>254</v>
      </c>
      <c r="AF34" s="244"/>
      <c r="AG34" s="243" t="s">
        <v>643</v>
      </c>
      <c r="AH34" s="244"/>
      <c r="AI34" s="244"/>
      <c r="AJ34" s="244"/>
      <c r="AK34" s="244"/>
      <c r="AL34" s="244"/>
      <c r="AM34" s="244"/>
      <c r="AN34" s="244"/>
      <c r="AO34" s="243" t="s">
        <v>644</v>
      </c>
      <c r="AP34" s="244"/>
      <c r="AQ34" s="244"/>
      <c r="AR34" s="244"/>
      <c r="AS34" s="244"/>
      <c r="AT34" s="244"/>
      <c r="AU34" s="244"/>
      <c r="AV34" s="244"/>
      <c r="AW34" s="244"/>
      <c r="AX34" s="244"/>
      <c r="AY34" s="244"/>
      <c r="AZ34" s="243" t="s">
        <v>255</v>
      </c>
      <c r="BA34" s="243" t="s">
        <v>597</v>
      </c>
      <c r="BB34" s="243" t="s">
        <v>598</v>
      </c>
      <c r="BC34" s="243" t="s">
        <v>266</v>
      </c>
      <c r="BD34" s="243" t="s">
        <v>266</v>
      </c>
      <c r="BE34" s="243" t="s">
        <v>250</v>
      </c>
      <c r="BF34" s="243" t="s">
        <v>597</v>
      </c>
      <c r="BG34" s="243" t="s">
        <v>599</v>
      </c>
      <c r="BH34" s="243" t="s">
        <v>600</v>
      </c>
      <c r="BI34" s="243" t="s">
        <v>263</v>
      </c>
      <c r="BJ34" s="243" t="s">
        <v>601</v>
      </c>
      <c r="BK34" s="243" t="s">
        <v>602</v>
      </c>
      <c r="BL34" s="243" t="s">
        <v>603</v>
      </c>
      <c r="BM34" s="243" t="s">
        <v>266</v>
      </c>
      <c r="BN34" s="243" t="s">
        <v>266</v>
      </c>
      <c r="BO34" s="244"/>
      <c r="BP34" s="224" t="str">
        <f t="shared" si="3"/>
        <v>D</v>
      </c>
    </row>
    <row r="35" spans="1:68" ht="33.75" x14ac:dyDescent="0.25">
      <c r="A35" s="232">
        <v>2020</v>
      </c>
      <c r="B35" s="233">
        <v>2</v>
      </c>
      <c r="C35" s="234" t="s">
        <v>243</v>
      </c>
      <c r="D35" s="234" t="s">
        <v>244</v>
      </c>
      <c r="E35" s="234" t="s">
        <v>244</v>
      </c>
      <c r="F35" s="234" t="s">
        <v>268</v>
      </c>
      <c r="G35" s="234" t="s">
        <v>245</v>
      </c>
      <c r="H35" s="234" t="s">
        <v>592</v>
      </c>
      <c r="I35" s="235"/>
      <c r="J35" s="234" t="s">
        <v>54</v>
      </c>
      <c r="K35" s="236">
        <v>1287000</v>
      </c>
      <c r="L35" s="236">
        <v>1287000</v>
      </c>
      <c r="M35" s="237">
        <v>74.650000000000006</v>
      </c>
      <c r="N35" s="237">
        <v>55.34</v>
      </c>
      <c r="O35" s="237">
        <v>431.33</v>
      </c>
      <c r="P35" s="238">
        <v>0</v>
      </c>
      <c r="Q35" s="238">
        <v>0</v>
      </c>
      <c r="R35" s="250" t="s">
        <v>620</v>
      </c>
      <c r="S35" s="234" t="s">
        <v>247</v>
      </c>
      <c r="T35" s="234" t="s">
        <v>248</v>
      </c>
      <c r="U35" s="234" t="s">
        <v>249</v>
      </c>
      <c r="V35" s="233">
        <v>0</v>
      </c>
      <c r="W35" s="232">
        <v>39</v>
      </c>
      <c r="X35" s="234" t="s">
        <v>250</v>
      </c>
      <c r="Y35" s="239">
        <v>43889</v>
      </c>
      <c r="Z35" s="239">
        <v>43889</v>
      </c>
      <c r="AA35" s="240">
        <v>43892.075937499998</v>
      </c>
      <c r="AB35" s="234" t="s">
        <v>251</v>
      </c>
      <c r="AC35" s="234" t="s">
        <v>252</v>
      </c>
      <c r="AD35" s="234" t="s">
        <v>253</v>
      </c>
      <c r="AE35" s="234" t="s">
        <v>254</v>
      </c>
      <c r="AF35" s="235"/>
      <c r="AG35" s="234" t="s">
        <v>643</v>
      </c>
      <c r="AH35" s="235"/>
      <c r="AI35" s="235"/>
      <c r="AJ35" s="235"/>
      <c r="AK35" s="235"/>
      <c r="AL35" s="235"/>
      <c r="AM35" s="235"/>
      <c r="AN35" s="235"/>
      <c r="AO35" s="234" t="s">
        <v>644</v>
      </c>
      <c r="AP35" s="235"/>
      <c r="AQ35" s="235"/>
      <c r="AR35" s="235"/>
      <c r="AS35" s="235"/>
      <c r="AT35" s="235"/>
      <c r="AU35" s="235"/>
      <c r="AV35" s="235"/>
      <c r="AW35" s="235"/>
      <c r="AX35" s="235"/>
      <c r="AY35" s="235"/>
      <c r="AZ35" s="234" t="s">
        <v>255</v>
      </c>
      <c r="BA35" s="234" t="s">
        <v>597</v>
      </c>
      <c r="BB35" s="234" t="s">
        <v>598</v>
      </c>
      <c r="BC35" s="234" t="s">
        <v>266</v>
      </c>
      <c r="BD35" s="234" t="s">
        <v>266</v>
      </c>
      <c r="BE35" s="234" t="s">
        <v>250</v>
      </c>
      <c r="BF35" s="234" t="s">
        <v>597</v>
      </c>
      <c r="BG35" s="234" t="s">
        <v>599</v>
      </c>
      <c r="BH35" s="234" t="s">
        <v>600</v>
      </c>
      <c r="BI35" s="234" t="s">
        <v>263</v>
      </c>
      <c r="BJ35" s="234" t="s">
        <v>601</v>
      </c>
      <c r="BK35" s="234" t="s">
        <v>602</v>
      </c>
      <c r="BL35" s="234" t="s">
        <v>603</v>
      </c>
      <c r="BM35" s="234" t="s">
        <v>266</v>
      </c>
      <c r="BN35" s="234" t="s">
        <v>266</v>
      </c>
      <c r="BO35" s="235"/>
      <c r="BP35" s="224" t="str">
        <f t="shared" si="3"/>
        <v>D</v>
      </c>
    </row>
    <row r="36" spans="1:68" x14ac:dyDescent="0.25">
      <c r="A36" s="241">
        <v>2020</v>
      </c>
      <c r="B36" s="242">
        <v>2</v>
      </c>
      <c r="C36" s="243" t="s">
        <v>243</v>
      </c>
      <c r="D36" s="243" t="s">
        <v>244</v>
      </c>
      <c r="E36" s="243" t="s">
        <v>244</v>
      </c>
      <c r="F36" s="243" t="s">
        <v>268</v>
      </c>
      <c r="G36" s="243" t="s">
        <v>245</v>
      </c>
      <c r="H36" s="243" t="s">
        <v>592</v>
      </c>
      <c r="I36" s="244"/>
      <c r="J36" s="243" t="s">
        <v>54</v>
      </c>
      <c r="K36" s="245">
        <v>1213774</v>
      </c>
      <c r="L36" s="245">
        <v>1213774</v>
      </c>
      <c r="M36" s="246">
        <v>70.400000000000006</v>
      </c>
      <c r="N36" s="246">
        <v>52.19</v>
      </c>
      <c r="O36" s="246">
        <v>406.79</v>
      </c>
      <c r="P36" s="247">
        <v>0</v>
      </c>
      <c r="Q36" s="247">
        <v>0</v>
      </c>
      <c r="R36" s="251" t="s">
        <v>271</v>
      </c>
      <c r="S36" s="243" t="s">
        <v>247</v>
      </c>
      <c r="T36" s="243" t="s">
        <v>248</v>
      </c>
      <c r="U36" s="243" t="s">
        <v>249</v>
      </c>
      <c r="V36" s="242">
        <v>0</v>
      </c>
      <c r="W36" s="241">
        <v>39</v>
      </c>
      <c r="X36" s="243" t="s">
        <v>250</v>
      </c>
      <c r="Y36" s="248">
        <v>43889</v>
      </c>
      <c r="Z36" s="248">
        <v>43889</v>
      </c>
      <c r="AA36" s="249">
        <v>43892.075937499998</v>
      </c>
      <c r="AB36" s="243" t="s">
        <v>251</v>
      </c>
      <c r="AC36" s="243" t="s">
        <v>252</v>
      </c>
      <c r="AD36" s="243" t="s">
        <v>253</v>
      </c>
      <c r="AE36" s="243" t="s">
        <v>254</v>
      </c>
      <c r="AF36" s="244"/>
      <c r="AG36" s="243" t="s">
        <v>643</v>
      </c>
      <c r="AH36" s="244"/>
      <c r="AI36" s="244"/>
      <c r="AJ36" s="244"/>
      <c r="AK36" s="244"/>
      <c r="AL36" s="244"/>
      <c r="AM36" s="244"/>
      <c r="AN36" s="244"/>
      <c r="AO36" s="243" t="s">
        <v>644</v>
      </c>
      <c r="AP36" s="244"/>
      <c r="AQ36" s="244"/>
      <c r="AR36" s="244"/>
      <c r="AS36" s="244"/>
      <c r="AT36" s="244"/>
      <c r="AU36" s="244"/>
      <c r="AV36" s="244"/>
      <c r="AW36" s="244"/>
      <c r="AX36" s="244"/>
      <c r="AY36" s="244"/>
      <c r="AZ36" s="243" t="s">
        <v>255</v>
      </c>
      <c r="BA36" s="243" t="s">
        <v>597</v>
      </c>
      <c r="BB36" s="243" t="s">
        <v>598</v>
      </c>
      <c r="BC36" s="243" t="s">
        <v>266</v>
      </c>
      <c r="BD36" s="243" t="s">
        <v>266</v>
      </c>
      <c r="BE36" s="243" t="s">
        <v>250</v>
      </c>
      <c r="BF36" s="243" t="s">
        <v>597</v>
      </c>
      <c r="BG36" s="243" t="s">
        <v>599</v>
      </c>
      <c r="BH36" s="243" t="s">
        <v>600</v>
      </c>
      <c r="BI36" s="243" t="s">
        <v>263</v>
      </c>
      <c r="BJ36" s="243" t="s">
        <v>601</v>
      </c>
      <c r="BK36" s="243" t="s">
        <v>602</v>
      </c>
      <c r="BL36" s="243" t="s">
        <v>603</v>
      </c>
      <c r="BM36" s="243" t="s">
        <v>266</v>
      </c>
      <c r="BN36" s="243" t="s">
        <v>266</v>
      </c>
      <c r="BO36" s="244"/>
      <c r="BP36" s="224" t="str">
        <f t="shared" si="3"/>
        <v>D</v>
      </c>
    </row>
    <row r="37" spans="1:68" ht="33.75" x14ac:dyDescent="0.25">
      <c r="A37" s="232">
        <v>2020</v>
      </c>
      <c r="B37" s="233">
        <v>2</v>
      </c>
      <c r="C37" s="234" t="s">
        <v>243</v>
      </c>
      <c r="D37" s="234" t="s">
        <v>244</v>
      </c>
      <c r="E37" s="234" t="s">
        <v>244</v>
      </c>
      <c r="F37" s="234" t="s">
        <v>268</v>
      </c>
      <c r="G37" s="234" t="s">
        <v>245</v>
      </c>
      <c r="H37" s="234" t="s">
        <v>592</v>
      </c>
      <c r="I37" s="235"/>
      <c r="J37" s="234" t="s">
        <v>54</v>
      </c>
      <c r="K37" s="236">
        <v>-759342060</v>
      </c>
      <c r="L37" s="236">
        <v>-759342060</v>
      </c>
      <c r="M37" s="237">
        <v>-44041.84</v>
      </c>
      <c r="N37" s="237">
        <v>-32651.71</v>
      </c>
      <c r="O37" s="237">
        <v>-254487.06</v>
      </c>
      <c r="P37" s="238">
        <v>0</v>
      </c>
      <c r="Q37" s="238">
        <v>0</v>
      </c>
      <c r="R37" s="250" t="s">
        <v>645</v>
      </c>
      <c r="S37" s="234" t="s">
        <v>247</v>
      </c>
      <c r="T37" s="234" t="s">
        <v>248</v>
      </c>
      <c r="U37" s="234" t="s">
        <v>249</v>
      </c>
      <c r="V37" s="233">
        <v>0</v>
      </c>
      <c r="W37" s="232">
        <v>48</v>
      </c>
      <c r="X37" s="234" t="s">
        <v>250</v>
      </c>
      <c r="Y37" s="239">
        <v>43889</v>
      </c>
      <c r="Z37" s="239">
        <v>43889</v>
      </c>
      <c r="AA37" s="240">
        <v>43892.321203703701</v>
      </c>
      <c r="AB37" s="234" t="s">
        <v>251</v>
      </c>
      <c r="AC37" s="234" t="s">
        <v>252</v>
      </c>
      <c r="AD37" s="234" t="s">
        <v>253</v>
      </c>
      <c r="AE37" s="234" t="s">
        <v>278</v>
      </c>
      <c r="AF37" s="235"/>
      <c r="AG37" s="234" t="s">
        <v>646</v>
      </c>
      <c r="AH37" s="235"/>
      <c r="AI37" s="235"/>
      <c r="AJ37" s="235"/>
      <c r="AK37" s="235"/>
      <c r="AL37" s="235"/>
      <c r="AM37" s="235"/>
      <c r="AN37" s="235"/>
      <c r="AO37" s="234" t="s">
        <v>640</v>
      </c>
      <c r="AP37" s="235"/>
      <c r="AQ37" s="235"/>
      <c r="AR37" s="235"/>
      <c r="AS37" s="235"/>
      <c r="AT37" s="235"/>
      <c r="AU37" s="235"/>
      <c r="AV37" s="235"/>
      <c r="AW37" s="235"/>
      <c r="AX37" s="235"/>
      <c r="AY37" s="235"/>
      <c r="AZ37" s="234" t="s">
        <v>255</v>
      </c>
      <c r="BA37" s="234" t="s">
        <v>597</v>
      </c>
      <c r="BB37" s="234" t="s">
        <v>598</v>
      </c>
      <c r="BC37" s="234" t="s">
        <v>266</v>
      </c>
      <c r="BD37" s="234" t="s">
        <v>266</v>
      </c>
      <c r="BE37" s="234" t="s">
        <v>250</v>
      </c>
      <c r="BF37" s="234" t="s">
        <v>597</v>
      </c>
      <c r="BG37" s="234" t="s">
        <v>599</v>
      </c>
      <c r="BH37" s="234" t="s">
        <v>600</v>
      </c>
      <c r="BI37" s="234" t="s">
        <v>263</v>
      </c>
      <c r="BJ37" s="234" t="s">
        <v>601</v>
      </c>
      <c r="BK37" s="234" t="s">
        <v>602</v>
      </c>
      <c r="BL37" s="234" t="s">
        <v>603</v>
      </c>
      <c r="BM37" s="234" t="s">
        <v>266</v>
      </c>
      <c r="BN37" s="234" t="s">
        <v>266</v>
      </c>
      <c r="BO37" s="235"/>
      <c r="BP37" s="224" t="str">
        <f t="shared" si="3"/>
        <v>C</v>
      </c>
    </row>
    <row r="38" spans="1:68" x14ac:dyDescent="0.25">
      <c r="A38" s="241">
        <v>2020</v>
      </c>
      <c r="B38" s="242">
        <v>2</v>
      </c>
      <c r="C38" s="243" t="s">
        <v>243</v>
      </c>
      <c r="D38" s="243" t="s">
        <v>244</v>
      </c>
      <c r="E38" s="243" t="s">
        <v>244</v>
      </c>
      <c r="F38" s="243" t="s">
        <v>268</v>
      </c>
      <c r="G38" s="243" t="s">
        <v>245</v>
      </c>
      <c r="H38" s="243" t="s">
        <v>592</v>
      </c>
      <c r="I38" s="244"/>
      <c r="J38" s="243" t="s">
        <v>54</v>
      </c>
      <c r="K38" s="245">
        <v>-803250000</v>
      </c>
      <c r="L38" s="245">
        <v>-803250000</v>
      </c>
      <c r="M38" s="246">
        <v>-46588.5</v>
      </c>
      <c r="N38" s="246">
        <v>-34539.75</v>
      </c>
      <c r="O38" s="246">
        <v>-269202.43</v>
      </c>
      <c r="P38" s="247">
        <v>0</v>
      </c>
      <c r="Q38" s="247">
        <v>0</v>
      </c>
      <c r="R38" s="251" t="s">
        <v>647</v>
      </c>
      <c r="S38" s="243" t="s">
        <v>247</v>
      </c>
      <c r="T38" s="243" t="s">
        <v>248</v>
      </c>
      <c r="U38" s="243" t="s">
        <v>249</v>
      </c>
      <c r="V38" s="242">
        <v>0</v>
      </c>
      <c r="W38" s="241">
        <v>48</v>
      </c>
      <c r="X38" s="243" t="s">
        <v>250</v>
      </c>
      <c r="Y38" s="248">
        <v>43889</v>
      </c>
      <c r="Z38" s="248">
        <v>43889</v>
      </c>
      <c r="AA38" s="249">
        <v>43892.321203703701</v>
      </c>
      <c r="AB38" s="243" t="s">
        <v>251</v>
      </c>
      <c r="AC38" s="243" t="s">
        <v>252</v>
      </c>
      <c r="AD38" s="243" t="s">
        <v>253</v>
      </c>
      <c r="AE38" s="243" t="s">
        <v>278</v>
      </c>
      <c r="AF38" s="244"/>
      <c r="AG38" s="243" t="s">
        <v>646</v>
      </c>
      <c r="AH38" s="244"/>
      <c r="AI38" s="244"/>
      <c r="AJ38" s="244"/>
      <c r="AK38" s="244"/>
      <c r="AL38" s="244"/>
      <c r="AM38" s="244"/>
      <c r="AN38" s="244"/>
      <c r="AO38" s="243" t="s">
        <v>640</v>
      </c>
      <c r="AP38" s="244"/>
      <c r="AQ38" s="244"/>
      <c r="AR38" s="244"/>
      <c r="AS38" s="244"/>
      <c r="AT38" s="244"/>
      <c r="AU38" s="244"/>
      <c r="AV38" s="244"/>
      <c r="AW38" s="244"/>
      <c r="AX38" s="244"/>
      <c r="AY38" s="244"/>
      <c r="AZ38" s="243" t="s">
        <v>255</v>
      </c>
      <c r="BA38" s="243" t="s">
        <v>597</v>
      </c>
      <c r="BB38" s="243" t="s">
        <v>598</v>
      </c>
      <c r="BC38" s="243" t="s">
        <v>266</v>
      </c>
      <c r="BD38" s="243" t="s">
        <v>266</v>
      </c>
      <c r="BE38" s="243" t="s">
        <v>250</v>
      </c>
      <c r="BF38" s="243" t="s">
        <v>597</v>
      </c>
      <c r="BG38" s="243" t="s">
        <v>599</v>
      </c>
      <c r="BH38" s="243" t="s">
        <v>600</v>
      </c>
      <c r="BI38" s="243" t="s">
        <v>263</v>
      </c>
      <c r="BJ38" s="243" t="s">
        <v>601</v>
      </c>
      <c r="BK38" s="243" t="s">
        <v>602</v>
      </c>
      <c r="BL38" s="243" t="s">
        <v>603</v>
      </c>
      <c r="BM38" s="243" t="s">
        <v>266</v>
      </c>
      <c r="BN38" s="243" t="s">
        <v>266</v>
      </c>
      <c r="BO38" s="244"/>
      <c r="BP38" s="224" t="str">
        <f t="shared" si="3"/>
        <v>C</v>
      </c>
    </row>
    <row r="39" spans="1:68" ht="33.75" x14ac:dyDescent="0.25">
      <c r="A39" s="232">
        <v>2020</v>
      </c>
      <c r="B39" s="233">
        <v>2</v>
      </c>
      <c r="C39" s="234" t="s">
        <v>243</v>
      </c>
      <c r="D39" s="234" t="s">
        <v>244</v>
      </c>
      <c r="E39" s="234" t="s">
        <v>244</v>
      </c>
      <c r="F39" s="234" t="s">
        <v>268</v>
      </c>
      <c r="G39" s="234" t="s">
        <v>245</v>
      </c>
      <c r="H39" s="234" t="s">
        <v>592</v>
      </c>
      <c r="I39" s="235"/>
      <c r="J39" s="234" t="s">
        <v>54</v>
      </c>
      <c r="K39" s="236">
        <v>-585654377</v>
      </c>
      <c r="L39" s="236">
        <v>-585654377</v>
      </c>
      <c r="M39" s="237">
        <v>-33967.949999999997</v>
      </c>
      <c r="N39" s="237">
        <v>-25183.14</v>
      </c>
      <c r="O39" s="237">
        <v>-196277.1</v>
      </c>
      <c r="P39" s="238">
        <v>0</v>
      </c>
      <c r="Q39" s="238">
        <v>0</v>
      </c>
      <c r="R39" s="250" t="s">
        <v>647</v>
      </c>
      <c r="S39" s="234" t="s">
        <v>247</v>
      </c>
      <c r="T39" s="234" t="s">
        <v>248</v>
      </c>
      <c r="U39" s="234" t="s">
        <v>249</v>
      </c>
      <c r="V39" s="233">
        <v>0</v>
      </c>
      <c r="W39" s="232">
        <v>48</v>
      </c>
      <c r="X39" s="234" t="s">
        <v>250</v>
      </c>
      <c r="Y39" s="239">
        <v>43889</v>
      </c>
      <c r="Z39" s="239">
        <v>43889</v>
      </c>
      <c r="AA39" s="240">
        <v>43892.321203703701</v>
      </c>
      <c r="AB39" s="234" t="s">
        <v>251</v>
      </c>
      <c r="AC39" s="234" t="s">
        <v>252</v>
      </c>
      <c r="AD39" s="234" t="s">
        <v>253</v>
      </c>
      <c r="AE39" s="234" t="s">
        <v>278</v>
      </c>
      <c r="AF39" s="235"/>
      <c r="AG39" s="234" t="s">
        <v>646</v>
      </c>
      <c r="AH39" s="235"/>
      <c r="AI39" s="235"/>
      <c r="AJ39" s="235"/>
      <c r="AK39" s="235"/>
      <c r="AL39" s="235"/>
      <c r="AM39" s="235"/>
      <c r="AN39" s="235"/>
      <c r="AO39" s="234" t="s">
        <v>640</v>
      </c>
      <c r="AP39" s="235"/>
      <c r="AQ39" s="235"/>
      <c r="AR39" s="235"/>
      <c r="AS39" s="235"/>
      <c r="AT39" s="235"/>
      <c r="AU39" s="235"/>
      <c r="AV39" s="235"/>
      <c r="AW39" s="235"/>
      <c r="AX39" s="235"/>
      <c r="AY39" s="235"/>
      <c r="AZ39" s="234" t="s">
        <v>255</v>
      </c>
      <c r="BA39" s="234" t="s">
        <v>597</v>
      </c>
      <c r="BB39" s="234" t="s">
        <v>598</v>
      </c>
      <c r="BC39" s="234" t="s">
        <v>266</v>
      </c>
      <c r="BD39" s="234" t="s">
        <v>266</v>
      </c>
      <c r="BE39" s="234" t="s">
        <v>250</v>
      </c>
      <c r="BF39" s="234" t="s">
        <v>597</v>
      </c>
      <c r="BG39" s="234" t="s">
        <v>599</v>
      </c>
      <c r="BH39" s="234" t="s">
        <v>600</v>
      </c>
      <c r="BI39" s="234" t="s">
        <v>263</v>
      </c>
      <c r="BJ39" s="234" t="s">
        <v>601</v>
      </c>
      <c r="BK39" s="234" t="s">
        <v>602</v>
      </c>
      <c r="BL39" s="234" t="s">
        <v>603</v>
      </c>
      <c r="BM39" s="234" t="s">
        <v>266</v>
      </c>
      <c r="BN39" s="234" t="s">
        <v>266</v>
      </c>
      <c r="BO39" s="235"/>
      <c r="BP39" s="224" t="str">
        <f t="shared" si="3"/>
        <v>C</v>
      </c>
    </row>
    <row r="40" spans="1:68" x14ac:dyDescent="0.25">
      <c r="A40" s="241">
        <v>2020</v>
      </c>
      <c r="B40" s="242">
        <v>2</v>
      </c>
      <c r="C40" s="243" t="s">
        <v>243</v>
      </c>
      <c r="D40" s="243" t="s">
        <v>244</v>
      </c>
      <c r="E40" s="243" t="s">
        <v>244</v>
      </c>
      <c r="F40" s="243" t="s">
        <v>268</v>
      </c>
      <c r="G40" s="243" t="s">
        <v>245</v>
      </c>
      <c r="H40" s="243" t="s">
        <v>592</v>
      </c>
      <c r="I40" s="244"/>
      <c r="J40" s="243" t="s">
        <v>54</v>
      </c>
      <c r="K40" s="245">
        <v>-3326079</v>
      </c>
      <c r="L40" s="245">
        <v>-3326079</v>
      </c>
      <c r="M40" s="246">
        <v>-192.91</v>
      </c>
      <c r="N40" s="246">
        <v>-143.02000000000001</v>
      </c>
      <c r="O40" s="246">
        <v>-1114.71</v>
      </c>
      <c r="P40" s="247">
        <v>0</v>
      </c>
      <c r="Q40" s="247">
        <v>0</v>
      </c>
      <c r="R40" s="251" t="s">
        <v>271</v>
      </c>
      <c r="S40" s="243" t="s">
        <v>247</v>
      </c>
      <c r="T40" s="243" t="s">
        <v>248</v>
      </c>
      <c r="U40" s="243" t="s">
        <v>249</v>
      </c>
      <c r="V40" s="242">
        <v>0</v>
      </c>
      <c r="W40" s="241">
        <v>52</v>
      </c>
      <c r="X40" s="243" t="s">
        <v>250</v>
      </c>
      <c r="Y40" s="248">
        <v>43889</v>
      </c>
      <c r="Z40" s="248">
        <v>43889</v>
      </c>
      <c r="AA40" s="249">
        <v>43892.321203703701</v>
      </c>
      <c r="AB40" s="243" t="s">
        <v>251</v>
      </c>
      <c r="AC40" s="243" t="s">
        <v>252</v>
      </c>
      <c r="AD40" s="243" t="s">
        <v>253</v>
      </c>
      <c r="AE40" s="243" t="s">
        <v>272</v>
      </c>
      <c r="AF40" s="244"/>
      <c r="AG40" s="243" t="s">
        <v>648</v>
      </c>
      <c r="AH40" s="244"/>
      <c r="AI40" s="244"/>
      <c r="AJ40" s="244"/>
      <c r="AK40" s="244"/>
      <c r="AL40" s="244"/>
      <c r="AM40" s="244"/>
      <c r="AN40" s="244"/>
      <c r="AO40" s="243" t="s">
        <v>635</v>
      </c>
      <c r="AP40" s="244"/>
      <c r="AQ40" s="244"/>
      <c r="AR40" s="244"/>
      <c r="AS40" s="244"/>
      <c r="AT40" s="244"/>
      <c r="AU40" s="244"/>
      <c r="AV40" s="244"/>
      <c r="AW40" s="244"/>
      <c r="AX40" s="244"/>
      <c r="AY40" s="244"/>
      <c r="AZ40" s="243" t="s">
        <v>255</v>
      </c>
      <c r="BA40" s="243" t="s">
        <v>597</v>
      </c>
      <c r="BB40" s="243" t="s">
        <v>598</v>
      </c>
      <c r="BC40" s="243" t="s">
        <v>266</v>
      </c>
      <c r="BD40" s="243" t="s">
        <v>266</v>
      </c>
      <c r="BE40" s="243" t="s">
        <v>250</v>
      </c>
      <c r="BF40" s="243" t="s">
        <v>597</v>
      </c>
      <c r="BG40" s="243" t="s">
        <v>599</v>
      </c>
      <c r="BH40" s="243" t="s">
        <v>600</v>
      </c>
      <c r="BI40" s="243" t="s">
        <v>263</v>
      </c>
      <c r="BJ40" s="243" t="s">
        <v>601</v>
      </c>
      <c r="BK40" s="243" t="s">
        <v>602</v>
      </c>
      <c r="BL40" s="243" t="s">
        <v>603</v>
      </c>
      <c r="BM40" s="243" t="s">
        <v>266</v>
      </c>
      <c r="BN40" s="243" t="s">
        <v>266</v>
      </c>
      <c r="BO40" s="244"/>
      <c r="BP40" s="224" t="str">
        <f t="shared" si="3"/>
        <v>C</v>
      </c>
    </row>
    <row r="41" spans="1:68" x14ac:dyDescent="0.25">
      <c r="A41" s="241">
        <v>2020</v>
      </c>
      <c r="B41" s="242">
        <v>2</v>
      </c>
      <c r="C41" s="243" t="s">
        <v>243</v>
      </c>
      <c r="D41" s="243" t="s">
        <v>277</v>
      </c>
      <c r="E41" s="243" t="s">
        <v>244</v>
      </c>
      <c r="F41" s="243" t="s">
        <v>268</v>
      </c>
      <c r="G41" s="243" t="s">
        <v>245</v>
      </c>
      <c r="H41" s="243" t="s">
        <v>246</v>
      </c>
      <c r="I41" s="244"/>
      <c r="J41" s="243" t="s">
        <v>54</v>
      </c>
      <c r="K41" s="245">
        <v>0</v>
      </c>
      <c r="L41" s="245">
        <v>0</v>
      </c>
      <c r="M41" s="246">
        <v>-650.76</v>
      </c>
      <c r="N41" s="246">
        <v>0</v>
      </c>
      <c r="O41" s="246">
        <v>-787.58</v>
      </c>
      <c r="P41" s="247">
        <v>0</v>
      </c>
      <c r="Q41" s="247">
        <v>0</v>
      </c>
      <c r="R41" s="253" t="s">
        <v>273</v>
      </c>
      <c r="S41" s="244"/>
      <c r="T41" s="243" t="s">
        <v>274</v>
      </c>
      <c r="U41" s="243" t="s">
        <v>275</v>
      </c>
      <c r="V41" s="242">
        <v>0</v>
      </c>
      <c r="W41" s="241">
        <v>70</v>
      </c>
      <c r="X41" s="243" t="s">
        <v>250</v>
      </c>
      <c r="Y41" s="248">
        <v>43890</v>
      </c>
      <c r="Z41" s="248">
        <v>43890</v>
      </c>
      <c r="AA41" s="249">
        <v>43894.044016203705</v>
      </c>
      <c r="AB41" s="243" t="s">
        <v>276</v>
      </c>
      <c r="AC41" s="244"/>
      <c r="AD41" s="244"/>
      <c r="AE41" s="244"/>
      <c r="AF41" s="244"/>
      <c r="AG41" s="244"/>
      <c r="AH41" s="244"/>
      <c r="AI41" s="244"/>
      <c r="AJ41" s="244"/>
      <c r="AK41" s="244"/>
      <c r="AL41" s="244"/>
      <c r="AM41" s="244"/>
      <c r="AN41" s="244"/>
      <c r="AO41" s="244"/>
      <c r="AP41" s="244"/>
      <c r="AQ41" s="244"/>
      <c r="AR41" s="244"/>
      <c r="AS41" s="244"/>
      <c r="AT41" s="244"/>
      <c r="AU41" s="244"/>
      <c r="AV41" s="244"/>
      <c r="AW41" s="244"/>
      <c r="AX41" s="244"/>
      <c r="AY41" s="244"/>
      <c r="AZ41" s="243" t="s">
        <v>255</v>
      </c>
      <c r="BA41" s="243" t="s">
        <v>256</v>
      </c>
      <c r="BB41" s="243" t="s">
        <v>257</v>
      </c>
      <c r="BC41" s="243" t="s">
        <v>258</v>
      </c>
      <c r="BD41" s="243" t="s">
        <v>259</v>
      </c>
      <c r="BE41" s="243" t="s">
        <v>626</v>
      </c>
      <c r="BF41" s="243" t="s">
        <v>256</v>
      </c>
      <c r="BG41" s="243" t="s">
        <v>261</v>
      </c>
      <c r="BH41" s="243" t="s">
        <v>262</v>
      </c>
      <c r="BI41" s="243" t="s">
        <v>263</v>
      </c>
      <c r="BJ41" s="243" t="s">
        <v>264</v>
      </c>
      <c r="BK41" s="243" t="s">
        <v>279</v>
      </c>
      <c r="BL41" s="243" t="s">
        <v>265</v>
      </c>
      <c r="BM41" s="243" t="s">
        <v>627</v>
      </c>
      <c r="BN41" s="243" t="s">
        <v>267</v>
      </c>
      <c r="BO41" s="244"/>
    </row>
    <row r="42" spans="1:68" ht="33.75" x14ac:dyDescent="0.25">
      <c r="A42" s="232">
        <v>2020</v>
      </c>
      <c r="B42" s="233">
        <v>2</v>
      </c>
      <c r="C42" s="234" t="s">
        <v>243</v>
      </c>
      <c r="D42" s="234" t="s">
        <v>277</v>
      </c>
      <c r="E42" s="234" t="s">
        <v>244</v>
      </c>
      <c r="F42" s="234" t="s">
        <v>268</v>
      </c>
      <c r="G42" s="234" t="s">
        <v>245</v>
      </c>
      <c r="H42" s="234" t="s">
        <v>592</v>
      </c>
      <c r="I42" s="235"/>
      <c r="J42" s="234" t="s">
        <v>54</v>
      </c>
      <c r="K42" s="236">
        <v>0</v>
      </c>
      <c r="L42" s="236">
        <v>0</v>
      </c>
      <c r="M42" s="237">
        <v>-0.01</v>
      </c>
      <c r="N42" s="237">
        <v>0</v>
      </c>
      <c r="O42" s="237">
        <v>0</v>
      </c>
      <c r="P42" s="238">
        <v>0</v>
      </c>
      <c r="Q42" s="238">
        <v>0</v>
      </c>
      <c r="R42" s="254" t="s">
        <v>273</v>
      </c>
      <c r="S42" s="235"/>
      <c r="T42" s="234" t="s">
        <v>274</v>
      </c>
      <c r="U42" s="234" t="s">
        <v>275</v>
      </c>
      <c r="V42" s="233">
        <v>0</v>
      </c>
      <c r="W42" s="232">
        <v>53</v>
      </c>
      <c r="X42" s="234" t="s">
        <v>250</v>
      </c>
      <c r="Y42" s="239">
        <v>43890</v>
      </c>
      <c r="Z42" s="239">
        <v>43890</v>
      </c>
      <c r="AA42" s="240">
        <v>43892.321203703701</v>
      </c>
      <c r="AB42" s="234" t="s">
        <v>276</v>
      </c>
      <c r="AC42" s="235"/>
      <c r="AD42" s="235"/>
      <c r="AE42" s="235"/>
      <c r="AF42" s="235"/>
      <c r="AG42" s="235"/>
      <c r="AH42" s="235"/>
      <c r="AI42" s="235"/>
      <c r="AJ42" s="235"/>
      <c r="AK42" s="235"/>
      <c r="AL42" s="235"/>
      <c r="AM42" s="235"/>
      <c r="AN42" s="235"/>
      <c r="AO42" s="235"/>
      <c r="AP42" s="235"/>
      <c r="AQ42" s="235"/>
      <c r="AR42" s="235"/>
      <c r="AS42" s="235"/>
      <c r="AT42" s="235"/>
      <c r="AU42" s="235"/>
      <c r="AV42" s="235"/>
      <c r="AW42" s="235"/>
      <c r="AX42" s="235"/>
      <c r="AY42" s="235"/>
      <c r="AZ42" s="234" t="s">
        <v>255</v>
      </c>
      <c r="BA42" s="234" t="s">
        <v>597</v>
      </c>
      <c r="BB42" s="234" t="s">
        <v>598</v>
      </c>
      <c r="BC42" s="234" t="s">
        <v>266</v>
      </c>
      <c r="BD42" s="234" t="s">
        <v>266</v>
      </c>
      <c r="BE42" s="234" t="s">
        <v>250</v>
      </c>
      <c r="BF42" s="234" t="s">
        <v>597</v>
      </c>
      <c r="BG42" s="234" t="s">
        <v>599</v>
      </c>
      <c r="BH42" s="234" t="s">
        <v>600</v>
      </c>
      <c r="BI42" s="234" t="s">
        <v>263</v>
      </c>
      <c r="BJ42" s="234" t="s">
        <v>601</v>
      </c>
      <c r="BK42" s="234" t="s">
        <v>602</v>
      </c>
      <c r="BL42" s="234" t="s">
        <v>603</v>
      </c>
      <c r="BM42" s="234" t="s">
        <v>266</v>
      </c>
      <c r="BN42" s="234" t="s">
        <v>266</v>
      </c>
      <c r="BO42" s="235"/>
    </row>
    <row r="43" spans="1:68" x14ac:dyDescent="0.25">
      <c r="A43" s="241">
        <v>2020</v>
      </c>
      <c r="B43" s="242">
        <v>2</v>
      </c>
      <c r="C43" s="243" t="s">
        <v>243</v>
      </c>
      <c r="D43" s="243" t="s">
        <v>277</v>
      </c>
      <c r="E43" s="243" t="s">
        <v>244</v>
      </c>
      <c r="F43" s="243" t="s">
        <v>268</v>
      </c>
      <c r="G43" s="243" t="s">
        <v>245</v>
      </c>
      <c r="H43" s="243" t="s">
        <v>592</v>
      </c>
      <c r="I43" s="244"/>
      <c r="J43" s="243" t="s">
        <v>54</v>
      </c>
      <c r="K43" s="245">
        <v>0</v>
      </c>
      <c r="L43" s="245">
        <v>0</v>
      </c>
      <c r="M43" s="246">
        <v>-342.06</v>
      </c>
      <c r="N43" s="246">
        <v>0.01</v>
      </c>
      <c r="O43" s="246">
        <v>-413.98</v>
      </c>
      <c r="P43" s="247">
        <v>0</v>
      </c>
      <c r="Q43" s="247">
        <v>0</v>
      </c>
      <c r="R43" s="253" t="s">
        <v>273</v>
      </c>
      <c r="S43" s="244"/>
      <c r="T43" s="243" t="s">
        <v>274</v>
      </c>
      <c r="U43" s="243" t="s">
        <v>275</v>
      </c>
      <c r="V43" s="242">
        <v>0</v>
      </c>
      <c r="W43" s="241">
        <v>70</v>
      </c>
      <c r="X43" s="243" t="s">
        <v>250</v>
      </c>
      <c r="Y43" s="248">
        <v>43890</v>
      </c>
      <c r="Z43" s="248">
        <v>43890</v>
      </c>
      <c r="AA43" s="249">
        <v>43894.044016203705</v>
      </c>
      <c r="AB43" s="243" t="s">
        <v>276</v>
      </c>
      <c r="AC43" s="244"/>
      <c r="AD43" s="244"/>
      <c r="AE43" s="244"/>
      <c r="AF43" s="244"/>
      <c r="AG43" s="244"/>
      <c r="AH43" s="244"/>
      <c r="AI43" s="244"/>
      <c r="AJ43" s="244"/>
      <c r="AK43" s="244"/>
      <c r="AL43" s="244"/>
      <c r="AM43" s="244"/>
      <c r="AN43" s="244"/>
      <c r="AO43" s="244"/>
      <c r="AP43" s="244"/>
      <c r="AQ43" s="244"/>
      <c r="AR43" s="244"/>
      <c r="AS43" s="244"/>
      <c r="AT43" s="244"/>
      <c r="AU43" s="244"/>
      <c r="AV43" s="244"/>
      <c r="AW43" s="244"/>
      <c r="AX43" s="244"/>
      <c r="AY43" s="244"/>
      <c r="AZ43" s="243" t="s">
        <v>255</v>
      </c>
      <c r="BA43" s="243" t="s">
        <v>597</v>
      </c>
      <c r="BB43" s="243" t="s">
        <v>598</v>
      </c>
      <c r="BC43" s="243" t="s">
        <v>266</v>
      </c>
      <c r="BD43" s="243" t="s">
        <v>266</v>
      </c>
      <c r="BE43" s="243" t="s">
        <v>250</v>
      </c>
      <c r="BF43" s="243" t="s">
        <v>597</v>
      </c>
      <c r="BG43" s="243" t="s">
        <v>599</v>
      </c>
      <c r="BH43" s="243" t="s">
        <v>600</v>
      </c>
      <c r="BI43" s="243" t="s">
        <v>263</v>
      </c>
      <c r="BJ43" s="243" t="s">
        <v>601</v>
      </c>
      <c r="BK43" s="243" t="s">
        <v>602</v>
      </c>
      <c r="BL43" s="243" t="s">
        <v>603</v>
      </c>
      <c r="BM43" s="243" t="s">
        <v>266</v>
      </c>
      <c r="BN43" s="243" t="s">
        <v>266</v>
      </c>
      <c r="BO43" s="244"/>
    </row>
    <row r="44" spans="1:68" ht="33.75" x14ac:dyDescent="0.25">
      <c r="A44" s="232">
        <v>2020</v>
      </c>
      <c r="B44" s="233">
        <v>3</v>
      </c>
      <c r="C44" s="234" t="s">
        <v>243</v>
      </c>
      <c r="D44" s="234" t="s">
        <v>244</v>
      </c>
      <c r="E44" s="234" t="s">
        <v>244</v>
      </c>
      <c r="F44" s="234" t="s">
        <v>268</v>
      </c>
      <c r="G44" s="234" t="s">
        <v>245</v>
      </c>
      <c r="H44" s="234" t="s">
        <v>592</v>
      </c>
      <c r="I44" s="235"/>
      <c r="J44" s="234" t="s">
        <v>54</v>
      </c>
      <c r="K44" s="236">
        <v>-256568</v>
      </c>
      <c r="L44" s="236">
        <v>-256568</v>
      </c>
      <c r="M44" s="237">
        <v>-14.88</v>
      </c>
      <c r="N44" s="237">
        <v>-11.03</v>
      </c>
      <c r="O44" s="237">
        <v>-85.99</v>
      </c>
      <c r="P44" s="238">
        <v>0</v>
      </c>
      <c r="Q44" s="238">
        <v>0</v>
      </c>
      <c r="R44" s="250" t="s">
        <v>649</v>
      </c>
      <c r="S44" s="234" t="s">
        <v>247</v>
      </c>
      <c r="T44" s="234" t="s">
        <v>248</v>
      </c>
      <c r="U44" s="234" t="s">
        <v>249</v>
      </c>
      <c r="V44" s="233">
        <v>0</v>
      </c>
      <c r="W44" s="232">
        <v>29</v>
      </c>
      <c r="X44" s="234" t="s">
        <v>250</v>
      </c>
      <c r="Y44" s="239">
        <v>43917</v>
      </c>
      <c r="Z44" s="239">
        <v>43917</v>
      </c>
      <c r="AA44" s="240">
        <v>43921.315844907411</v>
      </c>
      <c r="AB44" s="234" t="s">
        <v>251</v>
      </c>
      <c r="AC44" s="234" t="s">
        <v>252</v>
      </c>
      <c r="AD44" s="234" t="s">
        <v>253</v>
      </c>
      <c r="AE44" s="234" t="s">
        <v>269</v>
      </c>
      <c r="AF44" s="235"/>
      <c r="AG44" s="234" t="s">
        <v>650</v>
      </c>
      <c r="AH44" s="235"/>
      <c r="AI44" s="235"/>
      <c r="AJ44" s="235"/>
      <c r="AK44" s="235"/>
      <c r="AL44" s="235"/>
      <c r="AM44" s="235"/>
      <c r="AN44" s="235"/>
      <c r="AO44" s="234" t="s">
        <v>651</v>
      </c>
      <c r="AP44" s="235"/>
      <c r="AQ44" s="235"/>
      <c r="AR44" s="235"/>
      <c r="AS44" s="235"/>
      <c r="AT44" s="235"/>
      <c r="AU44" s="235"/>
      <c r="AV44" s="235"/>
      <c r="AW44" s="235"/>
      <c r="AX44" s="235"/>
      <c r="AY44" s="235"/>
      <c r="AZ44" s="234" t="s">
        <v>255</v>
      </c>
      <c r="BA44" s="234" t="s">
        <v>597</v>
      </c>
      <c r="BB44" s="234" t="s">
        <v>598</v>
      </c>
      <c r="BC44" s="234" t="s">
        <v>266</v>
      </c>
      <c r="BD44" s="234" t="s">
        <v>266</v>
      </c>
      <c r="BE44" s="234" t="s">
        <v>250</v>
      </c>
      <c r="BF44" s="234" t="s">
        <v>597</v>
      </c>
      <c r="BG44" s="234" t="s">
        <v>599</v>
      </c>
      <c r="BH44" s="234" t="s">
        <v>600</v>
      </c>
      <c r="BI44" s="234" t="s">
        <v>263</v>
      </c>
      <c r="BJ44" s="234" t="s">
        <v>601</v>
      </c>
      <c r="BK44" s="234" t="s">
        <v>602</v>
      </c>
      <c r="BL44" s="234" t="s">
        <v>603</v>
      </c>
      <c r="BM44" s="234" t="s">
        <v>266</v>
      </c>
      <c r="BN44" s="234" t="s">
        <v>266</v>
      </c>
      <c r="BO44" s="235"/>
      <c r="BP44" s="224" t="str">
        <f>IF(K44&gt;0,"D","C")</f>
        <v>C</v>
      </c>
    </row>
    <row r="45" spans="1:68" x14ac:dyDescent="0.25">
      <c r="A45" s="241">
        <v>2020</v>
      </c>
      <c r="B45" s="242">
        <v>3</v>
      </c>
      <c r="C45" s="243" t="s">
        <v>243</v>
      </c>
      <c r="D45" s="243" t="s">
        <v>244</v>
      </c>
      <c r="E45" s="243" t="s">
        <v>244</v>
      </c>
      <c r="F45" s="243" t="s">
        <v>268</v>
      </c>
      <c r="G45" s="243" t="s">
        <v>245</v>
      </c>
      <c r="H45" s="243" t="s">
        <v>592</v>
      </c>
      <c r="I45" s="244"/>
      <c r="J45" s="243" t="s">
        <v>54</v>
      </c>
      <c r="K45" s="245">
        <v>-1326373</v>
      </c>
      <c r="L45" s="245">
        <v>-1326373</v>
      </c>
      <c r="M45" s="246">
        <v>-76.930000000000007</v>
      </c>
      <c r="N45" s="246">
        <v>-57.03</v>
      </c>
      <c r="O45" s="246">
        <v>-444.52</v>
      </c>
      <c r="P45" s="247">
        <v>0</v>
      </c>
      <c r="Q45" s="247">
        <v>0</v>
      </c>
      <c r="R45" s="251" t="s">
        <v>652</v>
      </c>
      <c r="S45" s="243" t="s">
        <v>247</v>
      </c>
      <c r="T45" s="243" t="s">
        <v>248</v>
      </c>
      <c r="U45" s="243" t="s">
        <v>249</v>
      </c>
      <c r="V45" s="242">
        <v>0</v>
      </c>
      <c r="W45" s="241">
        <v>29</v>
      </c>
      <c r="X45" s="243" t="s">
        <v>250</v>
      </c>
      <c r="Y45" s="248">
        <v>43917</v>
      </c>
      <c r="Z45" s="248">
        <v>43917</v>
      </c>
      <c r="AA45" s="249">
        <v>43921.315844907411</v>
      </c>
      <c r="AB45" s="243" t="s">
        <v>251</v>
      </c>
      <c r="AC45" s="243" t="s">
        <v>252</v>
      </c>
      <c r="AD45" s="243" t="s">
        <v>253</v>
      </c>
      <c r="AE45" s="243" t="s">
        <v>269</v>
      </c>
      <c r="AF45" s="244"/>
      <c r="AG45" s="243" t="s">
        <v>653</v>
      </c>
      <c r="AH45" s="244"/>
      <c r="AI45" s="244"/>
      <c r="AJ45" s="244"/>
      <c r="AK45" s="244"/>
      <c r="AL45" s="244"/>
      <c r="AM45" s="244"/>
      <c r="AN45" s="244"/>
      <c r="AO45" s="243" t="s">
        <v>654</v>
      </c>
      <c r="AP45" s="244"/>
      <c r="AQ45" s="244"/>
      <c r="AR45" s="244"/>
      <c r="AS45" s="244"/>
      <c r="AT45" s="244"/>
      <c r="AU45" s="244"/>
      <c r="AV45" s="244"/>
      <c r="AW45" s="244"/>
      <c r="AX45" s="244"/>
      <c r="AY45" s="244"/>
      <c r="AZ45" s="243" t="s">
        <v>255</v>
      </c>
      <c r="BA45" s="243" t="s">
        <v>597</v>
      </c>
      <c r="BB45" s="243" t="s">
        <v>598</v>
      </c>
      <c r="BC45" s="243" t="s">
        <v>266</v>
      </c>
      <c r="BD45" s="243" t="s">
        <v>266</v>
      </c>
      <c r="BE45" s="243" t="s">
        <v>250</v>
      </c>
      <c r="BF45" s="243" t="s">
        <v>597</v>
      </c>
      <c r="BG45" s="243" t="s">
        <v>599</v>
      </c>
      <c r="BH45" s="243" t="s">
        <v>600</v>
      </c>
      <c r="BI45" s="243" t="s">
        <v>263</v>
      </c>
      <c r="BJ45" s="243" t="s">
        <v>601</v>
      </c>
      <c r="BK45" s="243" t="s">
        <v>602</v>
      </c>
      <c r="BL45" s="243" t="s">
        <v>603</v>
      </c>
      <c r="BM45" s="243" t="s">
        <v>266</v>
      </c>
      <c r="BN45" s="243" t="s">
        <v>266</v>
      </c>
      <c r="BO45" s="244"/>
      <c r="BP45" s="224" t="str">
        <f>IF(K45&gt;0,"D","C")</f>
        <v>C</v>
      </c>
    </row>
    <row r="46" spans="1:68" ht="33.75" x14ac:dyDescent="0.25">
      <c r="A46" s="232">
        <v>2020</v>
      </c>
      <c r="B46" s="233">
        <v>3</v>
      </c>
      <c r="C46" s="234" t="s">
        <v>243</v>
      </c>
      <c r="D46" s="234" t="s">
        <v>244</v>
      </c>
      <c r="E46" s="234" t="s">
        <v>244</v>
      </c>
      <c r="F46" s="234" t="s">
        <v>268</v>
      </c>
      <c r="G46" s="234" t="s">
        <v>245</v>
      </c>
      <c r="H46" s="234" t="s">
        <v>592</v>
      </c>
      <c r="I46" s="235"/>
      <c r="J46" s="234" t="s">
        <v>54</v>
      </c>
      <c r="K46" s="236">
        <v>-6511661</v>
      </c>
      <c r="L46" s="236">
        <v>-6511661</v>
      </c>
      <c r="M46" s="237">
        <v>-377.68</v>
      </c>
      <c r="N46" s="237">
        <v>-280</v>
      </c>
      <c r="O46" s="237">
        <v>-2182.33</v>
      </c>
      <c r="P46" s="238">
        <v>0</v>
      </c>
      <c r="Q46" s="238">
        <v>0</v>
      </c>
      <c r="R46" s="250" t="s">
        <v>655</v>
      </c>
      <c r="S46" s="234" t="s">
        <v>247</v>
      </c>
      <c r="T46" s="234" t="s">
        <v>248</v>
      </c>
      <c r="U46" s="234" t="s">
        <v>249</v>
      </c>
      <c r="V46" s="233">
        <v>0</v>
      </c>
      <c r="W46" s="232">
        <v>29</v>
      </c>
      <c r="X46" s="234" t="s">
        <v>250</v>
      </c>
      <c r="Y46" s="239">
        <v>43917</v>
      </c>
      <c r="Z46" s="239">
        <v>43917</v>
      </c>
      <c r="AA46" s="240">
        <v>43921.315844907411</v>
      </c>
      <c r="AB46" s="234" t="s">
        <v>251</v>
      </c>
      <c r="AC46" s="234" t="s">
        <v>252</v>
      </c>
      <c r="AD46" s="234" t="s">
        <v>253</v>
      </c>
      <c r="AE46" s="234" t="s">
        <v>269</v>
      </c>
      <c r="AF46" s="235"/>
      <c r="AG46" s="234" t="s">
        <v>656</v>
      </c>
      <c r="AH46" s="235"/>
      <c r="AI46" s="235"/>
      <c r="AJ46" s="235"/>
      <c r="AK46" s="235"/>
      <c r="AL46" s="235"/>
      <c r="AM46" s="235"/>
      <c r="AN46" s="235"/>
      <c r="AO46" s="234" t="s">
        <v>654</v>
      </c>
      <c r="AP46" s="235"/>
      <c r="AQ46" s="235"/>
      <c r="AR46" s="235"/>
      <c r="AS46" s="235"/>
      <c r="AT46" s="235"/>
      <c r="AU46" s="235"/>
      <c r="AV46" s="235"/>
      <c r="AW46" s="235"/>
      <c r="AX46" s="235"/>
      <c r="AY46" s="235"/>
      <c r="AZ46" s="234" t="s">
        <v>255</v>
      </c>
      <c r="BA46" s="234" t="s">
        <v>597</v>
      </c>
      <c r="BB46" s="234" t="s">
        <v>598</v>
      </c>
      <c r="BC46" s="234" t="s">
        <v>266</v>
      </c>
      <c r="BD46" s="234" t="s">
        <v>266</v>
      </c>
      <c r="BE46" s="234" t="s">
        <v>250</v>
      </c>
      <c r="BF46" s="234" t="s">
        <v>597</v>
      </c>
      <c r="BG46" s="234" t="s">
        <v>599</v>
      </c>
      <c r="BH46" s="234" t="s">
        <v>600</v>
      </c>
      <c r="BI46" s="234" t="s">
        <v>263</v>
      </c>
      <c r="BJ46" s="234" t="s">
        <v>601</v>
      </c>
      <c r="BK46" s="234" t="s">
        <v>602</v>
      </c>
      <c r="BL46" s="234" t="s">
        <v>603</v>
      </c>
      <c r="BM46" s="234" t="s">
        <v>266</v>
      </c>
      <c r="BN46" s="234" t="s">
        <v>266</v>
      </c>
      <c r="BO46" s="235"/>
      <c r="BP46" s="224" t="str">
        <f>IF(K46&gt;0,"D","C")</f>
        <v>C</v>
      </c>
    </row>
    <row r="47" spans="1:68" x14ac:dyDescent="0.25">
      <c r="A47" s="241">
        <v>2020</v>
      </c>
      <c r="B47" s="242">
        <v>3</v>
      </c>
      <c r="C47" s="243" t="s">
        <v>243</v>
      </c>
      <c r="D47" s="243" t="s">
        <v>244</v>
      </c>
      <c r="E47" s="243" t="s">
        <v>244</v>
      </c>
      <c r="F47" s="243" t="s">
        <v>268</v>
      </c>
      <c r="G47" s="243" t="s">
        <v>245</v>
      </c>
      <c r="H47" s="243" t="s">
        <v>592</v>
      </c>
      <c r="I47" s="244"/>
      <c r="J47" s="243" t="s">
        <v>54</v>
      </c>
      <c r="K47" s="245">
        <v>-380733700</v>
      </c>
      <c r="L47" s="245">
        <v>-380733700</v>
      </c>
      <c r="M47" s="246">
        <v>-22082.55</v>
      </c>
      <c r="N47" s="246">
        <v>-16371.55</v>
      </c>
      <c r="O47" s="246">
        <v>-127599.67</v>
      </c>
      <c r="P47" s="247">
        <v>0</v>
      </c>
      <c r="Q47" s="247">
        <v>0</v>
      </c>
      <c r="R47" s="251" t="s">
        <v>657</v>
      </c>
      <c r="S47" s="243" t="s">
        <v>247</v>
      </c>
      <c r="T47" s="243" t="s">
        <v>248</v>
      </c>
      <c r="U47" s="243" t="s">
        <v>249</v>
      </c>
      <c r="V47" s="242">
        <v>0</v>
      </c>
      <c r="W47" s="241">
        <v>34</v>
      </c>
      <c r="X47" s="243" t="s">
        <v>250</v>
      </c>
      <c r="Y47" s="248">
        <v>43920</v>
      </c>
      <c r="Z47" s="248">
        <v>43920</v>
      </c>
      <c r="AA47" s="249">
        <v>43921.586597222224</v>
      </c>
      <c r="AB47" s="243" t="s">
        <v>251</v>
      </c>
      <c r="AC47" s="243" t="s">
        <v>252</v>
      </c>
      <c r="AD47" s="243" t="s">
        <v>253</v>
      </c>
      <c r="AE47" s="243" t="s">
        <v>270</v>
      </c>
      <c r="AF47" s="244"/>
      <c r="AG47" s="243" t="s">
        <v>658</v>
      </c>
      <c r="AH47" s="244"/>
      <c r="AI47" s="244"/>
      <c r="AJ47" s="244"/>
      <c r="AK47" s="244"/>
      <c r="AL47" s="244"/>
      <c r="AM47" s="244"/>
      <c r="AN47" s="244"/>
      <c r="AO47" s="243" t="s">
        <v>659</v>
      </c>
      <c r="AP47" s="244"/>
      <c r="AQ47" s="244"/>
      <c r="AR47" s="244"/>
      <c r="AS47" s="244"/>
      <c r="AT47" s="244"/>
      <c r="AU47" s="244"/>
      <c r="AV47" s="244"/>
      <c r="AW47" s="244"/>
      <c r="AX47" s="244"/>
      <c r="AY47" s="244"/>
      <c r="AZ47" s="243" t="s">
        <v>255</v>
      </c>
      <c r="BA47" s="243" t="s">
        <v>597</v>
      </c>
      <c r="BB47" s="243" t="s">
        <v>598</v>
      </c>
      <c r="BC47" s="243" t="s">
        <v>266</v>
      </c>
      <c r="BD47" s="243" t="s">
        <v>266</v>
      </c>
      <c r="BE47" s="243" t="s">
        <v>250</v>
      </c>
      <c r="BF47" s="243" t="s">
        <v>597</v>
      </c>
      <c r="BG47" s="243" t="s">
        <v>599</v>
      </c>
      <c r="BH47" s="243" t="s">
        <v>600</v>
      </c>
      <c r="BI47" s="243" t="s">
        <v>263</v>
      </c>
      <c r="BJ47" s="243" t="s">
        <v>601</v>
      </c>
      <c r="BK47" s="243" t="s">
        <v>602</v>
      </c>
      <c r="BL47" s="243" t="s">
        <v>603</v>
      </c>
      <c r="BM47" s="243" t="s">
        <v>266</v>
      </c>
      <c r="BN47" s="243" t="s">
        <v>266</v>
      </c>
      <c r="BO47" s="244"/>
      <c r="BP47" s="224" t="str">
        <f>IF(K47&gt;0,"D","C")</f>
        <v>C</v>
      </c>
    </row>
    <row r="48" spans="1:68" ht="33.75" x14ac:dyDescent="0.25">
      <c r="A48" s="232">
        <v>2020</v>
      </c>
      <c r="B48" s="233">
        <v>3</v>
      </c>
      <c r="C48" s="234" t="s">
        <v>243</v>
      </c>
      <c r="D48" s="234" t="s">
        <v>244</v>
      </c>
      <c r="E48" s="234" t="s">
        <v>244</v>
      </c>
      <c r="F48" s="234" t="s">
        <v>268</v>
      </c>
      <c r="G48" s="234" t="s">
        <v>245</v>
      </c>
      <c r="H48" s="234" t="s">
        <v>592</v>
      </c>
      <c r="I48" s="235"/>
      <c r="J48" s="234" t="s">
        <v>54</v>
      </c>
      <c r="K48" s="236">
        <v>-169565400</v>
      </c>
      <c r="L48" s="236">
        <v>-169565400</v>
      </c>
      <c r="M48" s="237">
        <v>-9834.7900000000009</v>
      </c>
      <c r="N48" s="237">
        <v>-7291.31</v>
      </c>
      <c r="O48" s="237">
        <v>-56828.41</v>
      </c>
      <c r="P48" s="238">
        <v>0</v>
      </c>
      <c r="Q48" s="238">
        <v>0</v>
      </c>
      <c r="R48" s="254" t="s">
        <v>660</v>
      </c>
      <c r="S48" s="234" t="s">
        <v>247</v>
      </c>
      <c r="T48" s="234" t="s">
        <v>248</v>
      </c>
      <c r="U48" s="234" t="s">
        <v>249</v>
      </c>
      <c r="V48" s="233">
        <v>0</v>
      </c>
      <c r="W48" s="232">
        <v>34</v>
      </c>
      <c r="X48" s="234" t="s">
        <v>250</v>
      </c>
      <c r="Y48" s="239">
        <v>43920</v>
      </c>
      <c r="Z48" s="239">
        <v>43920</v>
      </c>
      <c r="AA48" s="240">
        <v>43921.586597222224</v>
      </c>
      <c r="AB48" s="234" t="s">
        <v>251</v>
      </c>
      <c r="AC48" s="234" t="s">
        <v>252</v>
      </c>
      <c r="AD48" s="234" t="s">
        <v>253</v>
      </c>
      <c r="AE48" s="234" t="s">
        <v>270</v>
      </c>
      <c r="AF48" s="235"/>
      <c r="AG48" s="234" t="s">
        <v>658</v>
      </c>
      <c r="AH48" s="235"/>
      <c r="AI48" s="235"/>
      <c r="AJ48" s="235"/>
      <c r="AK48" s="235"/>
      <c r="AL48" s="235"/>
      <c r="AM48" s="235"/>
      <c r="AN48" s="235"/>
      <c r="AO48" s="234" t="s">
        <v>659</v>
      </c>
      <c r="AP48" s="235"/>
      <c r="AQ48" s="235"/>
      <c r="AR48" s="235"/>
      <c r="AS48" s="235"/>
      <c r="AT48" s="235"/>
      <c r="AU48" s="235"/>
      <c r="AV48" s="235"/>
      <c r="AW48" s="235"/>
      <c r="AX48" s="235"/>
      <c r="AY48" s="235"/>
      <c r="AZ48" s="234" t="s">
        <v>255</v>
      </c>
      <c r="BA48" s="234" t="s">
        <v>597</v>
      </c>
      <c r="BB48" s="234" t="s">
        <v>598</v>
      </c>
      <c r="BC48" s="234" t="s">
        <v>266</v>
      </c>
      <c r="BD48" s="234" t="s">
        <v>266</v>
      </c>
      <c r="BE48" s="234" t="s">
        <v>250</v>
      </c>
      <c r="BF48" s="234" t="s">
        <v>597</v>
      </c>
      <c r="BG48" s="234" t="s">
        <v>599</v>
      </c>
      <c r="BH48" s="234" t="s">
        <v>600</v>
      </c>
      <c r="BI48" s="234" t="s">
        <v>263</v>
      </c>
      <c r="BJ48" s="234" t="s">
        <v>601</v>
      </c>
      <c r="BK48" s="234" t="s">
        <v>602</v>
      </c>
      <c r="BL48" s="234" t="s">
        <v>603</v>
      </c>
      <c r="BM48" s="234" t="s">
        <v>266</v>
      </c>
      <c r="BN48" s="234" t="s">
        <v>266</v>
      </c>
      <c r="BO48" s="235"/>
    </row>
    <row r="49" spans="1:68" x14ac:dyDescent="0.25">
      <c r="A49" s="241">
        <v>2020</v>
      </c>
      <c r="B49" s="242">
        <v>3</v>
      </c>
      <c r="C49" s="243" t="s">
        <v>243</v>
      </c>
      <c r="D49" s="243" t="s">
        <v>244</v>
      </c>
      <c r="E49" s="243" t="s">
        <v>244</v>
      </c>
      <c r="F49" s="243" t="s">
        <v>268</v>
      </c>
      <c r="G49" s="243" t="s">
        <v>245</v>
      </c>
      <c r="H49" s="243" t="s">
        <v>592</v>
      </c>
      <c r="I49" s="244"/>
      <c r="J49" s="243" t="s">
        <v>54</v>
      </c>
      <c r="K49" s="245">
        <v>-26020440</v>
      </c>
      <c r="L49" s="245">
        <v>-26020440</v>
      </c>
      <c r="M49" s="246">
        <v>-1509.19</v>
      </c>
      <c r="N49" s="246">
        <v>-1118.8800000000001</v>
      </c>
      <c r="O49" s="246">
        <v>-8720.5300000000007</v>
      </c>
      <c r="P49" s="247">
        <v>0</v>
      </c>
      <c r="Q49" s="247">
        <v>0</v>
      </c>
      <c r="R49" s="253" t="s">
        <v>661</v>
      </c>
      <c r="S49" s="243" t="s">
        <v>247</v>
      </c>
      <c r="T49" s="243" t="s">
        <v>248</v>
      </c>
      <c r="U49" s="243" t="s">
        <v>249</v>
      </c>
      <c r="V49" s="242">
        <v>0</v>
      </c>
      <c r="W49" s="241">
        <v>34</v>
      </c>
      <c r="X49" s="243" t="s">
        <v>250</v>
      </c>
      <c r="Y49" s="248">
        <v>43920</v>
      </c>
      <c r="Z49" s="248">
        <v>43920</v>
      </c>
      <c r="AA49" s="249">
        <v>43921.586597222224</v>
      </c>
      <c r="AB49" s="243" t="s">
        <v>251</v>
      </c>
      <c r="AC49" s="243" t="s">
        <v>252</v>
      </c>
      <c r="AD49" s="243" t="s">
        <v>253</v>
      </c>
      <c r="AE49" s="243" t="s">
        <v>270</v>
      </c>
      <c r="AF49" s="244"/>
      <c r="AG49" s="243" t="s">
        <v>658</v>
      </c>
      <c r="AH49" s="244"/>
      <c r="AI49" s="244"/>
      <c r="AJ49" s="244"/>
      <c r="AK49" s="244"/>
      <c r="AL49" s="244"/>
      <c r="AM49" s="244"/>
      <c r="AN49" s="244"/>
      <c r="AO49" s="243" t="s">
        <v>659</v>
      </c>
      <c r="AP49" s="244"/>
      <c r="AQ49" s="244"/>
      <c r="AR49" s="244"/>
      <c r="AS49" s="244"/>
      <c r="AT49" s="244"/>
      <c r="AU49" s="244"/>
      <c r="AV49" s="244"/>
      <c r="AW49" s="244"/>
      <c r="AX49" s="244"/>
      <c r="AY49" s="244"/>
      <c r="AZ49" s="243" t="s">
        <v>255</v>
      </c>
      <c r="BA49" s="243" t="s">
        <v>597</v>
      </c>
      <c r="BB49" s="243" t="s">
        <v>598</v>
      </c>
      <c r="BC49" s="243" t="s">
        <v>266</v>
      </c>
      <c r="BD49" s="243" t="s">
        <v>266</v>
      </c>
      <c r="BE49" s="243" t="s">
        <v>250</v>
      </c>
      <c r="BF49" s="243" t="s">
        <v>597</v>
      </c>
      <c r="BG49" s="243" t="s">
        <v>599</v>
      </c>
      <c r="BH49" s="243" t="s">
        <v>600</v>
      </c>
      <c r="BI49" s="243" t="s">
        <v>263</v>
      </c>
      <c r="BJ49" s="243" t="s">
        <v>601</v>
      </c>
      <c r="BK49" s="243" t="s">
        <v>602</v>
      </c>
      <c r="BL49" s="243" t="s">
        <v>603</v>
      </c>
      <c r="BM49" s="243" t="s">
        <v>266</v>
      </c>
      <c r="BN49" s="243" t="s">
        <v>266</v>
      </c>
      <c r="BO49" s="244"/>
    </row>
    <row r="50" spans="1:68" ht="33.75" x14ac:dyDescent="0.25">
      <c r="A50" s="232">
        <v>2020</v>
      </c>
      <c r="B50" s="233">
        <v>3</v>
      </c>
      <c r="C50" s="234" t="s">
        <v>243</v>
      </c>
      <c r="D50" s="234" t="s">
        <v>244</v>
      </c>
      <c r="E50" s="234" t="s">
        <v>244</v>
      </c>
      <c r="F50" s="234" t="s">
        <v>268</v>
      </c>
      <c r="G50" s="234" t="s">
        <v>245</v>
      </c>
      <c r="H50" s="234" t="s">
        <v>592</v>
      </c>
      <c r="I50" s="235"/>
      <c r="J50" s="234" t="s">
        <v>54</v>
      </c>
      <c r="K50" s="236">
        <v>-1614000</v>
      </c>
      <c r="L50" s="236">
        <v>-1614000</v>
      </c>
      <c r="M50" s="237">
        <v>-93.61</v>
      </c>
      <c r="N50" s="237">
        <v>-69.400000000000006</v>
      </c>
      <c r="O50" s="237">
        <v>-540.91999999999996</v>
      </c>
      <c r="P50" s="238">
        <v>0</v>
      </c>
      <c r="Q50" s="238">
        <v>0</v>
      </c>
      <c r="R50" s="250" t="s">
        <v>662</v>
      </c>
      <c r="S50" s="234" t="s">
        <v>247</v>
      </c>
      <c r="T50" s="234" t="s">
        <v>248</v>
      </c>
      <c r="U50" s="234" t="s">
        <v>249</v>
      </c>
      <c r="V50" s="233">
        <v>0</v>
      </c>
      <c r="W50" s="232">
        <v>34</v>
      </c>
      <c r="X50" s="234" t="s">
        <v>250</v>
      </c>
      <c r="Y50" s="239">
        <v>43920</v>
      </c>
      <c r="Z50" s="239">
        <v>43920</v>
      </c>
      <c r="AA50" s="240">
        <v>43921.586597222224</v>
      </c>
      <c r="AB50" s="234" t="s">
        <v>251</v>
      </c>
      <c r="AC50" s="234" t="s">
        <v>252</v>
      </c>
      <c r="AD50" s="234" t="s">
        <v>253</v>
      </c>
      <c r="AE50" s="234" t="s">
        <v>270</v>
      </c>
      <c r="AF50" s="235"/>
      <c r="AG50" s="234" t="s">
        <v>663</v>
      </c>
      <c r="AH50" s="235"/>
      <c r="AI50" s="235"/>
      <c r="AJ50" s="235"/>
      <c r="AK50" s="235"/>
      <c r="AL50" s="235"/>
      <c r="AM50" s="235"/>
      <c r="AN50" s="235"/>
      <c r="AO50" s="234" t="s">
        <v>664</v>
      </c>
      <c r="AP50" s="235"/>
      <c r="AQ50" s="235"/>
      <c r="AR50" s="235"/>
      <c r="AS50" s="235"/>
      <c r="AT50" s="235"/>
      <c r="AU50" s="235"/>
      <c r="AV50" s="235"/>
      <c r="AW50" s="235"/>
      <c r="AX50" s="235"/>
      <c r="AY50" s="235"/>
      <c r="AZ50" s="234" t="s">
        <v>255</v>
      </c>
      <c r="BA50" s="234" t="s">
        <v>597</v>
      </c>
      <c r="BB50" s="234" t="s">
        <v>598</v>
      </c>
      <c r="BC50" s="234" t="s">
        <v>266</v>
      </c>
      <c r="BD50" s="234" t="s">
        <v>266</v>
      </c>
      <c r="BE50" s="234" t="s">
        <v>250</v>
      </c>
      <c r="BF50" s="234" t="s">
        <v>597</v>
      </c>
      <c r="BG50" s="234" t="s">
        <v>599</v>
      </c>
      <c r="BH50" s="234" t="s">
        <v>600</v>
      </c>
      <c r="BI50" s="234" t="s">
        <v>263</v>
      </c>
      <c r="BJ50" s="234" t="s">
        <v>601</v>
      </c>
      <c r="BK50" s="234" t="s">
        <v>602</v>
      </c>
      <c r="BL50" s="234" t="s">
        <v>603</v>
      </c>
      <c r="BM50" s="234" t="s">
        <v>266</v>
      </c>
      <c r="BN50" s="234" t="s">
        <v>266</v>
      </c>
      <c r="BO50" s="235"/>
      <c r="BP50" s="224" t="str">
        <f>IF(K50&gt;0,"D","C")</f>
        <v>C</v>
      </c>
    </row>
    <row r="51" spans="1:68" x14ac:dyDescent="0.25">
      <c r="A51" s="241">
        <v>2020</v>
      </c>
      <c r="B51" s="242">
        <v>3</v>
      </c>
      <c r="C51" s="243" t="s">
        <v>243</v>
      </c>
      <c r="D51" s="243" t="s">
        <v>244</v>
      </c>
      <c r="E51" s="243" t="s">
        <v>244</v>
      </c>
      <c r="F51" s="243" t="s">
        <v>268</v>
      </c>
      <c r="G51" s="243" t="s">
        <v>245</v>
      </c>
      <c r="H51" s="243" t="s">
        <v>592</v>
      </c>
      <c r="I51" s="244"/>
      <c r="J51" s="243" t="s">
        <v>54</v>
      </c>
      <c r="K51" s="245">
        <v>164483400</v>
      </c>
      <c r="L51" s="245">
        <v>164483400</v>
      </c>
      <c r="M51" s="246">
        <v>9540.0400000000009</v>
      </c>
      <c r="N51" s="246">
        <v>7072.79</v>
      </c>
      <c r="O51" s="246">
        <v>55125.22</v>
      </c>
      <c r="P51" s="247">
        <v>0</v>
      </c>
      <c r="Q51" s="247">
        <v>0</v>
      </c>
      <c r="R51" s="253" t="s">
        <v>636</v>
      </c>
      <c r="S51" s="243" t="s">
        <v>247</v>
      </c>
      <c r="T51" s="243" t="s">
        <v>248</v>
      </c>
      <c r="U51" s="243" t="s">
        <v>249</v>
      </c>
      <c r="V51" s="242">
        <v>0</v>
      </c>
      <c r="W51" s="241">
        <v>35</v>
      </c>
      <c r="X51" s="243" t="s">
        <v>250</v>
      </c>
      <c r="Y51" s="248">
        <v>43920</v>
      </c>
      <c r="Z51" s="248">
        <v>43920</v>
      </c>
      <c r="AA51" s="249">
        <v>43921.44803240741</v>
      </c>
      <c r="AB51" s="243" t="s">
        <v>251</v>
      </c>
      <c r="AC51" s="243" t="s">
        <v>252</v>
      </c>
      <c r="AD51" s="243" t="s">
        <v>253</v>
      </c>
      <c r="AE51" s="243" t="s">
        <v>254</v>
      </c>
      <c r="AF51" s="244"/>
      <c r="AG51" s="243" t="s">
        <v>665</v>
      </c>
      <c r="AH51" s="244"/>
      <c r="AI51" s="244"/>
      <c r="AJ51" s="244"/>
      <c r="AK51" s="244"/>
      <c r="AL51" s="244"/>
      <c r="AM51" s="244"/>
      <c r="AN51" s="244"/>
      <c r="AO51" s="243" t="s">
        <v>666</v>
      </c>
      <c r="AP51" s="244"/>
      <c r="AQ51" s="244"/>
      <c r="AR51" s="244"/>
      <c r="AS51" s="244"/>
      <c r="AT51" s="244"/>
      <c r="AU51" s="244"/>
      <c r="AV51" s="244"/>
      <c r="AW51" s="244"/>
      <c r="AX51" s="244"/>
      <c r="AY51" s="244"/>
      <c r="AZ51" s="243" t="s">
        <v>255</v>
      </c>
      <c r="BA51" s="243" t="s">
        <v>597</v>
      </c>
      <c r="BB51" s="243" t="s">
        <v>598</v>
      </c>
      <c r="BC51" s="243" t="s">
        <v>266</v>
      </c>
      <c r="BD51" s="243" t="s">
        <v>266</v>
      </c>
      <c r="BE51" s="243" t="s">
        <v>250</v>
      </c>
      <c r="BF51" s="243" t="s">
        <v>597</v>
      </c>
      <c r="BG51" s="243" t="s">
        <v>599</v>
      </c>
      <c r="BH51" s="243" t="s">
        <v>600</v>
      </c>
      <c r="BI51" s="243" t="s">
        <v>263</v>
      </c>
      <c r="BJ51" s="243" t="s">
        <v>601</v>
      </c>
      <c r="BK51" s="243" t="s">
        <v>602</v>
      </c>
      <c r="BL51" s="243" t="s">
        <v>603</v>
      </c>
      <c r="BM51" s="243" t="s">
        <v>266</v>
      </c>
      <c r="BN51" s="243" t="s">
        <v>266</v>
      </c>
      <c r="BO51" s="244"/>
    </row>
    <row r="52" spans="1:68" ht="33.75" x14ac:dyDescent="0.25">
      <c r="A52" s="232">
        <v>2020</v>
      </c>
      <c r="B52" s="233">
        <v>3</v>
      </c>
      <c r="C52" s="234" t="s">
        <v>243</v>
      </c>
      <c r="D52" s="234" t="s">
        <v>244</v>
      </c>
      <c r="E52" s="234" t="s">
        <v>244</v>
      </c>
      <c r="F52" s="234" t="s">
        <v>268</v>
      </c>
      <c r="G52" s="234" t="s">
        <v>245</v>
      </c>
      <c r="H52" s="234" t="s">
        <v>592</v>
      </c>
      <c r="I52" s="235"/>
      <c r="J52" s="234" t="s">
        <v>54</v>
      </c>
      <c r="K52" s="236">
        <v>25820700</v>
      </c>
      <c r="L52" s="236">
        <v>25820700</v>
      </c>
      <c r="M52" s="237">
        <v>1497.6</v>
      </c>
      <c r="N52" s="237">
        <v>1110.29</v>
      </c>
      <c r="O52" s="237">
        <v>8653.59</v>
      </c>
      <c r="P52" s="238">
        <v>0</v>
      </c>
      <c r="Q52" s="238">
        <v>0</v>
      </c>
      <c r="R52" s="254" t="s">
        <v>637</v>
      </c>
      <c r="S52" s="234" t="s">
        <v>247</v>
      </c>
      <c r="T52" s="234" t="s">
        <v>248</v>
      </c>
      <c r="U52" s="234" t="s">
        <v>249</v>
      </c>
      <c r="V52" s="233">
        <v>0</v>
      </c>
      <c r="W52" s="232">
        <v>35</v>
      </c>
      <c r="X52" s="234" t="s">
        <v>250</v>
      </c>
      <c r="Y52" s="239">
        <v>43920</v>
      </c>
      <c r="Z52" s="239">
        <v>43920</v>
      </c>
      <c r="AA52" s="240">
        <v>43921.44803240741</v>
      </c>
      <c r="AB52" s="234" t="s">
        <v>251</v>
      </c>
      <c r="AC52" s="234" t="s">
        <v>252</v>
      </c>
      <c r="AD52" s="234" t="s">
        <v>253</v>
      </c>
      <c r="AE52" s="234" t="s">
        <v>254</v>
      </c>
      <c r="AF52" s="235"/>
      <c r="AG52" s="234" t="s">
        <v>665</v>
      </c>
      <c r="AH52" s="235"/>
      <c r="AI52" s="235"/>
      <c r="AJ52" s="235"/>
      <c r="AK52" s="235"/>
      <c r="AL52" s="235"/>
      <c r="AM52" s="235"/>
      <c r="AN52" s="235"/>
      <c r="AO52" s="234" t="s">
        <v>666</v>
      </c>
      <c r="AP52" s="235"/>
      <c r="AQ52" s="235"/>
      <c r="AR52" s="235"/>
      <c r="AS52" s="235"/>
      <c r="AT52" s="235"/>
      <c r="AU52" s="235"/>
      <c r="AV52" s="235"/>
      <c r="AW52" s="235"/>
      <c r="AX52" s="235"/>
      <c r="AY52" s="235"/>
      <c r="AZ52" s="234" t="s">
        <v>255</v>
      </c>
      <c r="BA52" s="234" t="s">
        <v>597</v>
      </c>
      <c r="BB52" s="234" t="s">
        <v>598</v>
      </c>
      <c r="BC52" s="234" t="s">
        <v>266</v>
      </c>
      <c r="BD52" s="234" t="s">
        <v>266</v>
      </c>
      <c r="BE52" s="234" t="s">
        <v>250</v>
      </c>
      <c r="BF52" s="234" t="s">
        <v>597</v>
      </c>
      <c r="BG52" s="234" t="s">
        <v>599</v>
      </c>
      <c r="BH52" s="234" t="s">
        <v>600</v>
      </c>
      <c r="BI52" s="234" t="s">
        <v>263</v>
      </c>
      <c r="BJ52" s="234" t="s">
        <v>601</v>
      </c>
      <c r="BK52" s="234" t="s">
        <v>602</v>
      </c>
      <c r="BL52" s="234" t="s">
        <v>603</v>
      </c>
      <c r="BM52" s="234" t="s">
        <v>266</v>
      </c>
      <c r="BN52" s="234" t="s">
        <v>266</v>
      </c>
      <c r="BO52" s="235"/>
    </row>
    <row r="53" spans="1:68" x14ac:dyDescent="0.25">
      <c r="A53" s="241">
        <v>2020</v>
      </c>
      <c r="B53" s="242">
        <v>3</v>
      </c>
      <c r="C53" s="243" t="s">
        <v>243</v>
      </c>
      <c r="D53" s="243" t="s">
        <v>244</v>
      </c>
      <c r="E53" s="243" t="s">
        <v>244</v>
      </c>
      <c r="F53" s="243" t="s">
        <v>268</v>
      </c>
      <c r="G53" s="243" t="s">
        <v>245</v>
      </c>
      <c r="H53" s="243" t="s">
        <v>592</v>
      </c>
      <c r="I53" s="244"/>
      <c r="J53" s="243" t="s">
        <v>54</v>
      </c>
      <c r="K53" s="245">
        <v>502273</v>
      </c>
      <c r="L53" s="245">
        <v>502273</v>
      </c>
      <c r="M53" s="246">
        <v>29.13</v>
      </c>
      <c r="N53" s="246">
        <v>21.6</v>
      </c>
      <c r="O53" s="246">
        <v>168.33</v>
      </c>
      <c r="P53" s="247">
        <v>0</v>
      </c>
      <c r="Q53" s="247">
        <v>0</v>
      </c>
      <c r="R53" s="251" t="s">
        <v>628</v>
      </c>
      <c r="S53" s="243" t="s">
        <v>247</v>
      </c>
      <c r="T53" s="243" t="s">
        <v>248</v>
      </c>
      <c r="U53" s="243" t="s">
        <v>249</v>
      </c>
      <c r="V53" s="242">
        <v>0</v>
      </c>
      <c r="W53" s="241">
        <v>35</v>
      </c>
      <c r="X53" s="243" t="s">
        <v>250</v>
      </c>
      <c r="Y53" s="248">
        <v>43920</v>
      </c>
      <c r="Z53" s="248">
        <v>43920</v>
      </c>
      <c r="AA53" s="249">
        <v>43921.44803240741</v>
      </c>
      <c r="AB53" s="243" t="s">
        <v>251</v>
      </c>
      <c r="AC53" s="243" t="s">
        <v>252</v>
      </c>
      <c r="AD53" s="243" t="s">
        <v>253</v>
      </c>
      <c r="AE53" s="243" t="s">
        <v>254</v>
      </c>
      <c r="AF53" s="244"/>
      <c r="AG53" s="243" t="s">
        <v>667</v>
      </c>
      <c r="AH53" s="244"/>
      <c r="AI53" s="244"/>
      <c r="AJ53" s="244"/>
      <c r="AK53" s="244"/>
      <c r="AL53" s="244"/>
      <c r="AM53" s="244"/>
      <c r="AN53" s="244"/>
      <c r="AO53" s="243" t="s">
        <v>668</v>
      </c>
      <c r="AP53" s="244"/>
      <c r="AQ53" s="244"/>
      <c r="AR53" s="244"/>
      <c r="AS53" s="244"/>
      <c r="AT53" s="244"/>
      <c r="AU53" s="244"/>
      <c r="AV53" s="244"/>
      <c r="AW53" s="244"/>
      <c r="AX53" s="244"/>
      <c r="AY53" s="244"/>
      <c r="AZ53" s="243" t="s">
        <v>255</v>
      </c>
      <c r="BA53" s="243" t="s">
        <v>597</v>
      </c>
      <c r="BB53" s="243" t="s">
        <v>598</v>
      </c>
      <c r="BC53" s="243" t="s">
        <v>266</v>
      </c>
      <c r="BD53" s="243" t="s">
        <v>266</v>
      </c>
      <c r="BE53" s="243" t="s">
        <v>250</v>
      </c>
      <c r="BF53" s="243" t="s">
        <v>597</v>
      </c>
      <c r="BG53" s="243" t="s">
        <v>599</v>
      </c>
      <c r="BH53" s="243" t="s">
        <v>600</v>
      </c>
      <c r="BI53" s="243" t="s">
        <v>263</v>
      </c>
      <c r="BJ53" s="243" t="s">
        <v>601</v>
      </c>
      <c r="BK53" s="243" t="s">
        <v>602</v>
      </c>
      <c r="BL53" s="243" t="s">
        <v>603</v>
      </c>
      <c r="BM53" s="243" t="s">
        <v>266</v>
      </c>
      <c r="BN53" s="243" t="s">
        <v>266</v>
      </c>
      <c r="BO53" s="244"/>
      <c r="BP53" s="224" t="str">
        <f t="shared" ref="BP53:BP61" si="4">IF(K53&gt;0,"D","C")</f>
        <v>D</v>
      </c>
    </row>
    <row r="54" spans="1:68" ht="33.75" x14ac:dyDescent="0.25">
      <c r="A54" s="232">
        <v>2020</v>
      </c>
      <c r="B54" s="233">
        <v>3</v>
      </c>
      <c r="C54" s="234" t="s">
        <v>243</v>
      </c>
      <c r="D54" s="234" t="s">
        <v>244</v>
      </c>
      <c r="E54" s="234" t="s">
        <v>244</v>
      </c>
      <c r="F54" s="234" t="s">
        <v>268</v>
      </c>
      <c r="G54" s="234" t="s">
        <v>245</v>
      </c>
      <c r="H54" s="234" t="s">
        <v>592</v>
      </c>
      <c r="I54" s="235"/>
      <c r="J54" s="234" t="s">
        <v>54</v>
      </c>
      <c r="K54" s="236">
        <v>2504768</v>
      </c>
      <c r="L54" s="236">
        <v>2504768</v>
      </c>
      <c r="M54" s="237">
        <v>145.28</v>
      </c>
      <c r="N54" s="237">
        <v>107.71</v>
      </c>
      <c r="O54" s="237">
        <v>839.45</v>
      </c>
      <c r="P54" s="238">
        <v>0</v>
      </c>
      <c r="Q54" s="238">
        <v>0</v>
      </c>
      <c r="R54" s="250" t="s">
        <v>631</v>
      </c>
      <c r="S54" s="234" t="s">
        <v>247</v>
      </c>
      <c r="T54" s="234" t="s">
        <v>248</v>
      </c>
      <c r="U54" s="234" t="s">
        <v>249</v>
      </c>
      <c r="V54" s="233">
        <v>0</v>
      </c>
      <c r="W54" s="232">
        <v>35</v>
      </c>
      <c r="X54" s="234" t="s">
        <v>250</v>
      </c>
      <c r="Y54" s="239">
        <v>43920</v>
      </c>
      <c r="Z54" s="239">
        <v>43920</v>
      </c>
      <c r="AA54" s="240">
        <v>43921.44803240741</v>
      </c>
      <c r="AB54" s="234" t="s">
        <v>251</v>
      </c>
      <c r="AC54" s="234" t="s">
        <v>252</v>
      </c>
      <c r="AD54" s="234" t="s">
        <v>253</v>
      </c>
      <c r="AE54" s="234" t="s">
        <v>254</v>
      </c>
      <c r="AF54" s="235"/>
      <c r="AG54" s="234" t="s">
        <v>667</v>
      </c>
      <c r="AH54" s="235"/>
      <c r="AI54" s="235"/>
      <c r="AJ54" s="235"/>
      <c r="AK54" s="235"/>
      <c r="AL54" s="235"/>
      <c r="AM54" s="235"/>
      <c r="AN54" s="235"/>
      <c r="AO54" s="234" t="s">
        <v>668</v>
      </c>
      <c r="AP54" s="235"/>
      <c r="AQ54" s="235"/>
      <c r="AR54" s="235"/>
      <c r="AS54" s="235"/>
      <c r="AT54" s="235"/>
      <c r="AU54" s="235"/>
      <c r="AV54" s="235"/>
      <c r="AW54" s="235"/>
      <c r="AX54" s="235"/>
      <c r="AY54" s="235"/>
      <c r="AZ54" s="234" t="s">
        <v>255</v>
      </c>
      <c r="BA54" s="234" t="s">
        <v>597</v>
      </c>
      <c r="BB54" s="234" t="s">
        <v>598</v>
      </c>
      <c r="BC54" s="234" t="s">
        <v>266</v>
      </c>
      <c r="BD54" s="234" t="s">
        <v>266</v>
      </c>
      <c r="BE54" s="234" t="s">
        <v>250</v>
      </c>
      <c r="BF54" s="234" t="s">
        <v>597</v>
      </c>
      <c r="BG54" s="234" t="s">
        <v>599</v>
      </c>
      <c r="BH54" s="234" t="s">
        <v>600</v>
      </c>
      <c r="BI54" s="234" t="s">
        <v>263</v>
      </c>
      <c r="BJ54" s="234" t="s">
        <v>601</v>
      </c>
      <c r="BK54" s="234" t="s">
        <v>602</v>
      </c>
      <c r="BL54" s="234" t="s">
        <v>603</v>
      </c>
      <c r="BM54" s="234" t="s">
        <v>266</v>
      </c>
      <c r="BN54" s="234" t="s">
        <v>266</v>
      </c>
      <c r="BO54" s="235"/>
      <c r="BP54" s="224" t="str">
        <f t="shared" si="4"/>
        <v>D</v>
      </c>
    </row>
    <row r="55" spans="1:68" x14ac:dyDescent="0.25">
      <c r="A55" s="241">
        <v>2020</v>
      </c>
      <c r="B55" s="242">
        <v>3</v>
      </c>
      <c r="C55" s="243" t="s">
        <v>243</v>
      </c>
      <c r="D55" s="243" t="s">
        <v>244</v>
      </c>
      <c r="E55" s="243" t="s">
        <v>244</v>
      </c>
      <c r="F55" s="243" t="s">
        <v>268</v>
      </c>
      <c r="G55" s="243" t="s">
        <v>245</v>
      </c>
      <c r="H55" s="243" t="s">
        <v>592</v>
      </c>
      <c r="I55" s="244"/>
      <c r="J55" s="243" t="s">
        <v>54</v>
      </c>
      <c r="K55" s="245">
        <v>403703556</v>
      </c>
      <c r="L55" s="245">
        <v>403703556</v>
      </c>
      <c r="M55" s="246">
        <v>23414.81</v>
      </c>
      <c r="N55" s="246">
        <v>17359.25</v>
      </c>
      <c r="O55" s="246">
        <v>135297.82999999999</v>
      </c>
      <c r="P55" s="247">
        <v>0</v>
      </c>
      <c r="Q55" s="247">
        <v>0</v>
      </c>
      <c r="R55" s="251" t="s">
        <v>633</v>
      </c>
      <c r="S55" s="243" t="s">
        <v>247</v>
      </c>
      <c r="T55" s="243" t="s">
        <v>248</v>
      </c>
      <c r="U55" s="243" t="s">
        <v>249</v>
      </c>
      <c r="V55" s="242">
        <v>0</v>
      </c>
      <c r="W55" s="241">
        <v>35</v>
      </c>
      <c r="X55" s="243" t="s">
        <v>250</v>
      </c>
      <c r="Y55" s="248">
        <v>43920</v>
      </c>
      <c r="Z55" s="248">
        <v>43920</v>
      </c>
      <c r="AA55" s="249">
        <v>43921.44803240741</v>
      </c>
      <c r="AB55" s="243" t="s">
        <v>251</v>
      </c>
      <c r="AC55" s="243" t="s">
        <v>252</v>
      </c>
      <c r="AD55" s="243" t="s">
        <v>253</v>
      </c>
      <c r="AE55" s="243" t="s">
        <v>254</v>
      </c>
      <c r="AF55" s="244"/>
      <c r="AG55" s="243" t="s">
        <v>667</v>
      </c>
      <c r="AH55" s="244"/>
      <c r="AI55" s="244"/>
      <c r="AJ55" s="244"/>
      <c r="AK55" s="244"/>
      <c r="AL55" s="244"/>
      <c r="AM55" s="244"/>
      <c r="AN55" s="244"/>
      <c r="AO55" s="243" t="s">
        <v>668</v>
      </c>
      <c r="AP55" s="244"/>
      <c r="AQ55" s="244"/>
      <c r="AR55" s="244"/>
      <c r="AS55" s="244"/>
      <c r="AT55" s="244"/>
      <c r="AU55" s="244"/>
      <c r="AV55" s="244"/>
      <c r="AW55" s="244"/>
      <c r="AX55" s="244"/>
      <c r="AY55" s="244"/>
      <c r="AZ55" s="243" t="s">
        <v>255</v>
      </c>
      <c r="BA55" s="243" t="s">
        <v>597</v>
      </c>
      <c r="BB55" s="243" t="s">
        <v>598</v>
      </c>
      <c r="BC55" s="243" t="s">
        <v>266</v>
      </c>
      <c r="BD55" s="243" t="s">
        <v>266</v>
      </c>
      <c r="BE55" s="243" t="s">
        <v>250</v>
      </c>
      <c r="BF55" s="243" t="s">
        <v>597</v>
      </c>
      <c r="BG55" s="243" t="s">
        <v>599</v>
      </c>
      <c r="BH55" s="243" t="s">
        <v>600</v>
      </c>
      <c r="BI55" s="243" t="s">
        <v>263</v>
      </c>
      <c r="BJ55" s="243" t="s">
        <v>601</v>
      </c>
      <c r="BK55" s="243" t="s">
        <v>602</v>
      </c>
      <c r="BL55" s="243" t="s">
        <v>603</v>
      </c>
      <c r="BM55" s="243" t="s">
        <v>266</v>
      </c>
      <c r="BN55" s="243" t="s">
        <v>266</v>
      </c>
      <c r="BO55" s="244"/>
      <c r="BP55" s="224" t="str">
        <f t="shared" si="4"/>
        <v>D</v>
      </c>
    </row>
    <row r="56" spans="1:68" ht="33.75" x14ac:dyDescent="0.25">
      <c r="A56" s="232">
        <v>2020</v>
      </c>
      <c r="B56" s="233">
        <v>3</v>
      </c>
      <c r="C56" s="234" t="s">
        <v>243</v>
      </c>
      <c r="D56" s="234" t="s">
        <v>244</v>
      </c>
      <c r="E56" s="234" t="s">
        <v>244</v>
      </c>
      <c r="F56" s="234" t="s">
        <v>268</v>
      </c>
      <c r="G56" s="234" t="s">
        <v>245</v>
      </c>
      <c r="H56" s="234" t="s">
        <v>592</v>
      </c>
      <c r="I56" s="235"/>
      <c r="J56" s="234" t="s">
        <v>54</v>
      </c>
      <c r="K56" s="236">
        <v>1326000</v>
      </c>
      <c r="L56" s="236">
        <v>1326000</v>
      </c>
      <c r="M56" s="237">
        <v>76.91</v>
      </c>
      <c r="N56" s="237">
        <v>57.02</v>
      </c>
      <c r="O56" s="237">
        <v>444.4</v>
      </c>
      <c r="P56" s="238">
        <v>0</v>
      </c>
      <c r="Q56" s="238">
        <v>0</v>
      </c>
      <c r="R56" s="250" t="s">
        <v>638</v>
      </c>
      <c r="S56" s="234" t="s">
        <v>247</v>
      </c>
      <c r="T56" s="234" t="s">
        <v>248</v>
      </c>
      <c r="U56" s="234" t="s">
        <v>249</v>
      </c>
      <c r="V56" s="233">
        <v>0</v>
      </c>
      <c r="W56" s="232">
        <v>35</v>
      </c>
      <c r="X56" s="234" t="s">
        <v>250</v>
      </c>
      <c r="Y56" s="239">
        <v>43920</v>
      </c>
      <c r="Z56" s="239">
        <v>43920</v>
      </c>
      <c r="AA56" s="240">
        <v>43921.44803240741</v>
      </c>
      <c r="AB56" s="234" t="s">
        <v>251</v>
      </c>
      <c r="AC56" s="234" t="s">
        <v>252</v>
      </c>
      <c r="AD56" s="234" t="s">
        <v>253</v>
      </c>
      <c r="AE56" s="234" t="s">
        <v>254</v>
      </c>
      <c r="AF56" s="235"/>
      <c r="AG56" s="234" t="s">
        <v>667</v>
      </c>
      <c r="AH56" s="235"/>
      <c r="AI56" s="235"/>
      <c r="AJ56" s="235"/>
      <c r="AK56" s="235"/>
      <c r="AL56" s="235"/>
      <c r="AM56" s="235"/>
      <c r="AN56" s="235"/>
      <c r="AO56" s="234" t="s">
        <v>668</v>
      </c>
      <c r="AP56" s="235"/>
      <c r="AQ56" s="235"/>
      <c r="AR56" s="235"/>
      <c r="AS56" s="235"/>
      <c r="AT56" s="235"/>
      <c r="AU56" s="235"/>
      <c r="AV56" s="235"/>
      <c r="AW56" s="235"/>
      <c r="AX56" s="235"/>
      <c r="AY56" s="235"/>
      <c r="AZ56" s="234" t="s">
        <v>255</v>
      </c>
      <c r="BA56" s="234" t="s">
        <v>597</v>
      </c>
      <c r="BB56" s="234" t="s">
        <v>598</v>
      </c>
      <c r="BC56" s="234" t="s">
        <v>266</v>
      </c>
      <c r="BD56" s="234" t="s">
        <v>266</v>
      </c>
      <c r="BE56" s="234" t="s">
        <v>250</v>
      </c>
      <c r="BF56" s="234" t="s">
        <v>597</v>
      </c>
      <c r="BG56" s="234" t="s">
        <v>599</v>
      </c>
      <c r="BH56" s="234" t="s">
        <v>600</v>
      </c>
      <c r="BI56" s="234" t="s">
        <v>263</v>
      </c>
      <c r="BJ56" s="234" t="s">
        <v>601</v>
      </c>
      <c r="BK56" s="234" t="s">
        <v>602</v>
      </c>
      <c r="BL56" s="234" t="s">
        <v>603</v>
      </c>
      <c r="BM56" s="234" t="s">
        <v>266</v>
      </c>
      <c r="BN56" s="234" t="s">
        <v>266</v>
      </c>
      <c r="BO56" s="235"/>
      <c r="BP56" s="224" t="str">
        <f t="shared" si="4"/>
        <v>D</v>
      </c>
    </row>
    <row r="57" spans="1:68" x14ac:dyDescent="0.25">
      <c r="A57" s="241">
        <v>2020</v>
      </c>
      <c r="B57" s="242">
        <v>3</v>
      </c>
      <c r="C57" s="243" t="s">
        <v>243</v>
      </c>
      <c r="D57" s="243" t="s">
        <v>244</v>
      </c>
      <c r="E57" s="243" t="s">
        <v>244</v>
      </c>
      <c r="F57" s="243" t="s">
        <v>268</v>
      </c>
      <c r="G57" s="243" t="s">
        <v>245</v>
      </c>
      <c r="H57" s="243" t="s">
        <v>592</v>
      </c>
      <c r="I57" s="244"/>
      <c r="J57" s="243" t="s">
        <v>54</v>
      </c>
      <c r="K57" s="245">
        <v>759342060</v>
      </c>
      <c r="L57" s="245">
        <v>759342060</v>
      </c>
      <c r="M57" s="246">
        <v>44041.84</v>
      </c>
      <c r="N57" s="246">
        <v>32651.71</v>
      </c>
      <c r="O57" s="246">
        <v>254487.06</v>
      </c>
      <c r="P57" s="247">
        <v>0</v>
      </c>
      <c r="Q57" s="247">
        <v>0</v>
      </c>
      <c r="R57" s="251" t="s">
        <v>645</v>
      </c>
      <c r="S57" s="243" t="s">
        <v>247</v>
      </c>
      <c r="T57" s="243" t="s">
        <v>248</v>
      </c>
      <c r="U57" s="243" t="s">
        <v>249</v>
      </c>
      <c r="V57" s="242">
        <v>0</v>
      </c>
      <c r="W57" s="241">
        <v>35</v>
      </c>
      <c r="X57" s="243" t="s">
        <v>250</v>
      </c>
      <c r="Y57" s="248">
        <v>43920</v>
      </c>
      <c r="Z57" s="248">
        <v>43920</v>
      </c>
      <c r="AA57" s="249">
        <v>43921.44803240741</v>
      </c>
      <c r="AB57" s="243" t="s">
        <v>251</v>
      </c>
      <c r="AC57" s="243" t="s">
        <v>252</v>
      </c>
      <c r="AD57" s="243" t="s">
        <v>253</v>
      </c>
      <c r="AE57" s="243" t="s">
        <v>254</v>
      </c>
      <c r="AF57" s="244"/>
      <c r="AG57" s="243" t="s">
        <v>667</v>
      </c>
      <c r="AH57" s="244"/>
      <c r="AI57" s="244"/>
      <c r="AJ57" s="244"/>
      <c r="AK57" s="244"/>
      <c r="AL57" s="244"/>
      <c r="AM57" s="244"/>
      <c r="AN57" s="244"/>
      <c r="AO57" s="243" t="s">
        <v>668</v>
      </c>
      <c r="AP57" s="244"/>
      <c r="AQ57" s="244"/>
      <c r="AR57" s="244"/>
      <c r="AS57" s="244"/>
      <c r="AT57" s="244"/>
      <c r="AU57" s="244"/>
      <c r="AV57" s="244"/>
      <c r="AW57" s="244"/>
      <c r="AX57" s="244"/>
      <c r="AY57" s="244"/>
      <c r="AZ57" s="243" t="s">
        <v>255</v>
      </c>
      <c r="BA57" s="243" t="s">
        <v>597</v>
      </c>
      <c r="BB57" s="243" t="s">
        <v>598</v>
      </c>
      <c r="BC57" s="243" t="s">
        <v>266</v>
      </c>
      <c r="BD57" s="243" t="s">
        <v>266</v>
      </c>
      <c r="BE57" s="243" t="s">
        <v>250</v>
      </c>
      <c r="BF57" s="243" t="s">
        <v>597</v>
      </c>
      <c r="BG57" s="243" t="s">
        <v>599</v>
      </c>
      <c r="BH57" s="243" t="s">
        <v>600</v>
      </c>
      <c r="BI57" s="243" t="s">
        <v>263</v>
      </c>
      <c r="BJ57" s="243" t="s">
        <v>601</v>
      </c>
      <c r="BK57" s="243" t="s">
        <v>602</v>
      </c>
      <c r="BL57" s="243" t="s">
        <v>603</v>
      </c>
      <c r="BM57" s="243" t="s">
        <v>266</v>
      </c>
      <c r="BN57" s="243" t="s">
        <v>266</v>
      </c>
      <c r="BO57" s="244"/>
      <c r="BP57" s="224" t="str">
        <f t="shared" si="4"/>
        <v>D</v>
      </c>
    </row>
    <row r="58" spans="1:68" ht="33.75" x14ac:dyDescent="0.25">
      <c r="A58" s="232">
        <v>2020</v>
      </c>
      <c r="B58" s="233">
        <v>3</v>
      </c>
      <c r="C58" s="234" t="s">
        <v>243</v>
      </c>
      <c r="D58" s="234" t="s">
        <v>244</v>
      </c>
      <c r="E58" s="234" t="s">
        <v>244</v>
      </c>
      <c r="F58" s="234" t="s">
        <v>268</v>
      </c>
      <c r="G58" s="234" t="s">
        <v>245</v>
      </c>
      <c r="H58" s="234" t="s">
        <v>592</v>
      </c>
      <c r="I58" s="235"/>
      <c r="J58" s="234" t="s">
        <v>54</v>
      </c>
      <c r="K58" s="236">
        <v>803250000</v>
      </c>
      <c r="L58" s="236">
        <v>803250000</v>
      </c>
      <c r="M58" s="237">
        <v>46588.5</v>
      </c>
      <c r="N58" s="237">
        <v>34539.75</v>
      </c>
      <c r="O58" s="237">
        <v>269202.43</v>
      </c>
      <c r="P58" s="238">
        <v>0</v>
      </c>
      <c r="Q58" s="238">
        <v>0</v>
      </c>
      <c r="R58" s="250" t="s">
        <v>647</v>
      </c>
      <c r="S58" s="234" t="s">
        <v>247</v>
      </c>
      <c r="T58" s="234" t="s">
        <v>248</v>
      </c>
      <c r="U58" s="234" t="s">
        <v>249</v>
      </c>
      <c r="V58" s="233">
        <v>0</v>
      </c>
      <c r="W58" s="232">
        <v>35</v>
      </c>
      <c r="X58" s="234" t="s">
        <v>250</v>
      </c>
      <c r="Y58" s="239">
        <v>43920</v>
      </c>
      <c r="Z58" s="239">
        <v>43920</v>
      </c>
      <c r="AA58" s="240">
        <v>43921.44803240741</v>
      </c>
      <c r="AB58" s="234" t="s">
        <v>251</v>
      </c>
      <c r="AC58" s="234" t="s">
        <v>252</v>
      </c>
      <c r="AD58" s="234" t="s">
        <v>253</v>
      </c>
      <c r="AE58" s="234" t="s">
        <v>254</v>
      </c>
      <c r="AF58" s="235"/>
      <c r="AG58" s="234" t="s">
        <v>667</v>
      </c>
      <c r="AH58" s="235"/>
      <c r="AI58" s="235"/>
      <c r="AJ58" s="235"/>
      <c r="AK58" s="235"/>
      <c r="AL58" s="235"/>
      <c r="AM58" s="235"/>
      <c r="AN58" s="235"/>
      <c r="AO58" s="234" t="s">
        <v>668</v>
      </c>
      <c r="AP58" s="235"/>
      <c r="AQ58" s="235"/>
      <c r="AR58" s="235"/>
      <c r="AS58" s="235"/>
      <c r="AT58" s="235"/>
      <c r="AU58" s="235"/>
      <c r="AV58" s="235"/>
      <c r="AW58" s="235"/>
      <c r="AX58" s="235"/>
      <c r="AY58" s="235"/>
      <c r="AZ58" s="234" t="s">
        <v>255</v>
      </c>
      <c r="BA58" s="234" t="s">
        <v>597</v>
      </c>
      <c r="BB58" s="234" t="s">
        <v>598</v>
      </c>
      <c r="BC58" s="234" t="s">
        <v>266</v>
      </c>
      <c r="BD58" s="234" t="s">
        <v>266</v>
      </c>
      <c r="BE58" s="234" t="s">
        <v>250</v>
      </c>
      <c r="BF58" s="234" t="s">
        <v>597</v>
      </c>
      <c r="BG58" s="234" t="s">
        <v>599</v>
      </c>
      <c r="BH58" s="234" t="s">
        <v>600</v>
      </c>
      <c r="BI58" s="234" t="s">
        <v>263</v>
      </c>
      <c r="BJ58" s="234" t="s">
        <v>601</v>
      </c>
      <c r="BK58" s="234" t="s">
        <v>602</v>
      </c>
      <c r="BL58" s="234" t="s">
        <v>603</v>
      </c>
      <c r="BM58" s="234" t="s">
        <v>266</v>
      </c>
      <c r="BN58" s="234" t="s">
        <v>266</v>
      </c>
      <c r="BO58" s="235"/>
      <c r="BP58" s="224" t="str">
        <f t="shared" si="4"/>
        <v>D</v>
      </c>
    </row>
    <row r="59" spans="1:68" x14ac:dyDescent="0.25">
      <c r="A59" s="241">
        <v>2020</v>
      </c>
      <c r="B59" s="242">
        <v>3</v>
      </c>
      <c r="C59" s="243" t="s">
        <v>243</v>
      </c>
      <c r="D59" s="243" t="s">
        <v>244</v>
      </c>
      <c r="E59" s="243" t="s">
        <v>244</v>
      </c>
      <c r="F59" s="243" t="s">
        <v>268</v>
      </c>
      <c r="G59" s="243" t="s">
        <v>245</v>
      </c>
      <c r="H59" s="243" t="s">
        <v>592</v>
      </c>
      <c r="I59" s="244"/>
      <c r="J59" s="243" t="s">
        <v>54</v>
      </c>
      <c r="K59" s="245">
        <v>585654377</v>
      </c>
      <c r="L59" s="245">
        <v>585654377</v>
      </c>
      <c r="M59" s="246">
        <v>33967.949999999997</v>
      </c>
      <c r="N59" s="246">
        <v>25183.14</v>
      </c>
      <c r="O59" s="246">
        <v>196277.1</v>
      </c>
      <c r="P59" s="247">
        <v>0</v>
      </c>
      <c r="Q59" s="247">
        <v>0</v>
      </c>
      <c r="R59" s="251" t="s">
        <v>647</v>
      </c>
      <c r="S59" s="243" t="s">
        <v>247</v>
      </c>
      <c r="T59" s="243" t="s">
        <v>248</v>
      </c>
      <c r="U59" s="243" t="s">
        <v>249</v>
      </c>
      <c r="V59" s="242">
        <v>0</v>
      </c>
      <c r="W59" s="241">
        <v>35</v>
      </c>
      <c r="X59" s="243" t="s">
        <v>250</v>
      </c>
      <c r="Y59" s="248">
        <v>43920</v>
      </c>
      <c r="Z59" s="248">
        <v>43920</v>
      </c>
      <c r="AA59" s="249">
        <v>43921.44803240741</v>
      </c>
      <c r="AB59" s="243" t="s">
        <v>251</v>
      </c>
      <c r="AC59" s="243" t="s">
        <v>252</v>
      </c>
      <c r="AD59" s="243" t="s">
        <v>253</v>
      </c>
      <c r="AE59" s="243" t="s">
        <v>254</v>
      </c>
      <c r="AF59" s="244"/>
      <c r="AG59" s="243" t="s">
        <v>667</v>
      </c>
      <c r="AH59" s="244"/>
      <c r="AI59" s="244"/>
      <c r="AJ59" s="244"/>
      <c r="AK59" s="244"/>
      <c r="AL59" s="244"/>
      <c r="AM59" s="244"/>
      <c r="AN59" s="244"/>
      <c r="AO59" s="243" t="s">
        <v>668</v>
      </c>
      <c r="AP59" s="244"/>
      <c r="AQ59" s="244"/>
      <c r="AR59" s="244"/>
      <c r="AS59" s="244"/>
      <c r="AT59" s="244"/>
      <c r="AU59" s="244"/>
      <c r="AV59" s="244"/>
      <c r="AW59" s="244"/>
      <c r="AX59" s="244"/>
      <c r="AY59" s="244"/>
      <c r="AZ59" s="243" t="s">
        <v>255</v>
      </c>
      <c r="BA59" s="243" t="s">
        <v>597</v>
      </c>
      <c r="BB59" s="243" t="s">
        <v>598</v>
      </c>
      <c r="BC59" s="243" t="s">
        <v>266</v>
      </c>
      <c r="BD59" s="243" t="s">
        <v>266</v>
      </c>
      <c r="BE59" s="243" t="s">
        <v>250</v>
      </c>
      <c r="BF59" s="243" t="s">
        <v>597</v>
      </c>
      <c r="BG59" s="243" t="s">
        <v>599</v>
      </c>
      <c r="BH59" s="243" t="s">
        <v>600</v>
      </c>
      <c r="BI59" s="243" t="s">
        <v>263</v>
      </c>
      <c r="BJ59" s="243" t="s">
        <v>601</v>
      </c>
      <c r="BK59" s="243" t="s">
        <v>602</v>
      </c>
      <c r="BL59" s="243" t="s">
        <v>603</v>
      </c>
      <c r="BM59" s="243" t="s">
        <v>266</v>
      </c>
      <c r="BN59" s="243" t="s">
        <v>266</v>
      </c>
      <c r="BO59" s="244"/>
      <c r="BP59" s="224" t="str">
        <f t="shared" si="4"/>
        <v>D</v>
      </c>
    </row>
    <row r="60" spans="1:68" ht="33.75" x14ac:dyDescent="0.25">
      <c r="A60" s="232">
        <v>2020</v>
      </c>
      <c r="B60" s="233">
        <v>3</v>
      </c>
      <c r="C60" s="234" t="s">
        <v>243</v>
      </c>
      <c r="D60" s="234" t="s">
        <v>244</v>
      </c>
      <c r="E60" s="234" t="s">
        <v>244</v>
      </c>
      <c r="F60" s="234" t="s">
        <v>268</v>
      </c>
      <c r="G60" s="234" t="s">
        <v>245</v>
      </c>
      <c r="H60" s="234" t="s">
        <v>592</v>
      </c>
      <c r="I60" s="235"/>
      <c r="J60" s="234" t="s">
        <v>54</v>
      </c>
      <c r="K60" s="236">
        <v>3326079</v>
      </c>
      <c r="L60" s="236">
        <v>3326079</v>
      </c>
      <c r="M60" s="237">
        <v>192.91</v>
      </c>
      <c r="N60" s="237">
        <v>143.02000000000001</v>
      </c>
      <c r="O60" s="237">
        <v>1114.71</v>
      </c>
      <c r="P60" s="238">
        <v>0</v>
      </c>
      <c r="Q60" s="238">
        <v>0</v>
      </c>
      <c r="R60" s="250" t="s">
        <v>271</v>
      </c>
      <c r="S60" s="234" t="s">
        <v>247</v>
      </c>
      <c r="T60" s="234" t="s">
        <v>248</v>
      </c>
      <c r="U60" s="234" t="s">
        <v>249</v>
      </c>
      <c r="V60" s="233">
        <v>0</v>
      </c>
      <c r="W60" s="232">
        <v>35</v>
      </c>
      <c r="X60" s="234" t="s">
        <v>250</v>
      </c>
      <c r="Y60" s="239">
        <v>43920</v>
      </c>
      <c r="Z60" s="239">
        <v>43920</v>
      </c>
      <c r="AA60" s="240">
        <v>43921.44803240741</v>
      </c>
      <c r="AB60" s="234" t="s">
        <v>251</v>
      </c>
      <c r="AC60" s="234" t="s">
        <v>252</v>
      </c>
      <c r="AD60" s="234" t="s">
        <v>253</v>
      </c>
      <c r="AE60" s="234" t="s">
        <v>254</v>
      </c>
      <c r="AF60" s="235"/>
      <c r="AG60" s="234" t="s">
        <v>667</v>
      </c>
      <c r="AH60" s="235"/>
      <c r="AI60" s="235"/>
      <c r="AJ60" s="235"/>
      <c r="AK60" s="235"/>
      <c r="AL60" s="235"/>
      <c r="AM60" s="235"/>
      <c r="AN60" s="235"/>
      <c r="AO60" s="234" t="s">
        <v>668</v>
      </c>
      <c r="AP60" s="235"/>
      <c r="AQ60" s="235"/>
      <c r="AR60" s="235"/>
      <c r="AS60" s="235"/>
      <c r="AT60" s="235"/>
      <c r="AU60" s="235"/>
      <c r="AV60" s="235"/>
      <c r="AW60" s="235"/>
      <c r="AX60" s="235"/>
      <c r="AY60" s="235"/>
      <c r="AZ60" s="234" t="s">
        <v>255</v>
      </c>
      <c r="BA60" s="234" t="s">
        <v>597</v>
      </c>
      <c r="BB60" s="234" t="s">
        <v>598</v>
      </c>
      <c r="BC60" s="234" t="s">
        <v>266</v>
      </c>
      <c r="BD60" s="234" t="s">
        <v>266</v>
      </c>
      <c r="BE60" s="234" t="s">
        <v>250</v>
      </c>
      <c r="BF60" s="234" t="s">
        <v>597</v>
      </c>
      <c r="BG60" s="234" t="s">
        <v>599</v>
      </c>
      <c r="BH60" s="234" t="s">
        <v>600</v>
      </c>
      <c r="BI60" s="234" t="s">
        <v>263</v>
      </c>
      <c r="BJ60" s="234" t="s">
        <v>601</v>
      </c>
      <c r="BK60" s="234" t="s">
        <v>602</v>
      </c>
      <c r="BL60" s="234" t="s">
        <v>603</v>
      </c>
      <c r="BM60" s="234" t="s">
        <v>266</v>
      </c>
      <c r="BN60" s="234" t="s">
        <v>266</v>
      </c>
      <c r="BO60" s="235"/>
      <c r="BP60" s="224" t="str">
        <f t="shared" si="4"/>
        <v>D</v>
      </c>
    </row>
    <row r="61" spans="1:68" x14ac:dyDescent="0.25">
      <c r="A61" s="241">
        <v>2020</v>
      </c>
      <c r="B61" s="242">
        <v>3</v>
      </c>
      <c r="C61" s="243" t="s">
        <v>243</v>
      </c>
      <c r="D61" s="243" t="s">
        <v>244</v>
      </c>
      <c r="E61" s="243" t="s">
        <v>244</v>
      </c>
      <c r="F61" s="243" t="s">
        <v>268</v>
      </c>
      <c r="G61" s="243" t="s">
        <v>245</v>
      </c>
      <c r="H61" s="243" t="s">
        <v>592</v>
      </c>
      <c r="I61" s="244"/>
      <c r="J61" s="243" t="s">
        <v>54</v>
      </c>
      <c r="K61" s="245">
        <v>-1421799</v>
      </c>
      <c r="L61" s="245">
        <v>-1421799</v>
      </c>
      <c r="M61" s="246">
        <v>-82.46</v>
      </c>
      <c r="N61" s="246">
        <v>-61.14</v>
      </c>
      <c r="O61" s="246">
        <v>-476.5</v>
      </c>
      <c r="P61" s="247">
        <v>0</v>
      </c>
      <c r="Q61" s="247">
        <v>0</v>
      </c>
      <c r="R61" s="251" t="s">
        <v>271</v>
      </c>
      <c r="S61" s="243" t="s">
        <v>247</v>
      </c>
      <c r="T61" s="243" t="s">
        <v>248</v>
      </c>
      <c r="U61" s="243" t="s">
        <v>249</v>
      </c>
      <c r="V61" s="242">
        <v>0</v>
      </c>
      <c r="W61" s="241">
        <v>37</v>
      </c>
      <c r="X61" s="243" t="s">
        <v>250</v>
      </c>
      <c r="Y61" s="248">
        <v>43920</v>
      </c>
      <c r="Z61" s="248">
        <v>43920</v>
      </c>
      <c r="AA61" s="249">
        <v>43922.232974537037</v>
      </c>
      <c r="AB61" s="243" t="s">
        <v>251</v>
      </c>
      <c r="AC61" s="243" t="s">
        <v>252</v>
      </c>
      <c r="AD61" s="243" t="s">
        <v>253</v>
      </c>
      <c r="AE61" s="243" t="s">
        <v>272</v>
      </c>
      <c r="AF61" s="244"/>
      <c r="AG61" s="243" t="s">
        <v>669</v>
      </c>
      <c r="AH61" s="244"/>
      <c r="AI61" s="244"/>
      <c r="AJ61" s="244"/>
      <c r="AK61" s="244"/>
      <c r="AL61" s="244"/>
      <c r="AM61" s="244"/>
      <c r="AN61" s="244"/>
      <c r="AO61" s="243" t="s">
        <v>659</v>
      </c>
      <c r="AP61" s="244"/>
      <c r="AQ61" s="244"/>
      <c r="AR61" s="244"/>
      <c r="AS61" s="244"/>
      <c r="AT61" s="244"/>
      <c r="AU61" s="244"/>
      <c r="AV61" s="244"/>
      <c r="AW61" s="244"/>
      <c r="AX61" s="244"/>
      <c r="AY61" s="244"/>
      <c r="AZ61" s="243" t="s">
        <v>255</v>
      </c>
      <c r="BA61" s="243" t="s">
        <v>597</v>
      </c>
      <c r="BB61" s="243" t="s">
        <v>598</v>
      </c>
      <c r="BC61" s="243" t="s">
        <v>266</v>
      </c>
      <c r="BD61" s="243" t="s">
        <v>266</v>
      </c>
      <c r="BE61" s="243" t="s">
        <v>250</v>
      </c>
      <c r="BF61" s="243" t="s">
        <v>597</v>
      </c>
      <c r="BG61" s="243" t="s">
        <v>599</v>
      </c>
      <c r="BH61" s="243" t="s">
        <v>600</v>
      </c>
      <c r="BI61" s="243" t="s">
        <v>263</v>
      </c>
      <c r="BJ61" s="243" t="s">
        <v>601</v>
      </c>
      <c r="BK61" s="243" t="s">
        <v>602</v>
      </c>
      <c r="BL61" s="243" t="s">
        <v>603</v>
      </c>
      <c r="BM61" s="243" t="s">
        <v>266</v>
      </c>
      <c r="BN61" s="243" t="s">
        <v>266</v>
      </c>
      <c r="BO61" s="244"/>
      <c r="BP61" s="224" t="str">
        <f t="shared" si="4"/>
        <v>C</v>
      </c>
    </row>
    <row r="62" spans="1:68" x14ac:dyDescent="0.25">
      <c r="A62" s="241">
        <v>2020</v>
      </c>
      <c r="B62" s="242">
        <v>3</v>
      </c>
      <c r="C62" s="243" t="s">
        <v>243</v>
      </c>
      <c r="D62" s="243" t="s">
        <v>277</v>
      </c>
      <c r="E62" s="243" t="s">
        <v>244</v>
      </c>
      <c r="F62" s="243" t="s">
        <v>268</v>
      </c>
      <c r="G62" s="243" t="s">
        <v>245</v>
      </c>
      <c r="H62" s="243" t="s">
        <v>246</v>
      </c>
      <c r="I62" s="244"/>
      <c r="J62" s="243" t="s">
        <v>54</v>
      </c>
      <c r="K62" s="245">
        <v>0</v>
      </c>
      <c r="L62" s="245">
        <v>0</v>
      </c>
      <c r="M62" s="246">
        <v>33839.93</v>
      </c>
      <c r="N62" s="246">
        <v>0</v>
      </c>
      <c r="O62" s="246">
        <v>1161.57</v>
      </c>
      <c r="P62" s="247">
        <v>0</v>
      </c>
      <c r="Q62" s="247">
        <v>0</v>
      </c>
      <c r="R62" s="253" t="s">
        <v>273</v>
      </c>
      <c r="S62" s="244"/>
      <c r="T62" s="243" t="s">
        <v>274</v>
      </c>
      <c r="U62" s="243" t="s">
        <v>275</v>
      </c>
      <c r="V62" s="242">
        <v>0</v>
      </c>
      <c r="W62" s="241">
        <v>87</v>
      </c>
      <c r="X62" s="243" t="s">
        <v>250</v>
      </c>
      <c r="Y62" s="248">
        <v>43921</v>
      </c>
      <c r="Z62" s="248">
        <v>43921</v>
      </c>
      <c r="AA62" s="249">
        <v>43924.231805555559</v>
      </c>
      <c r="AB62" s="243" t="s">
        <v>276</v>
      </c>
      <c r="AC62" s="244"/>
      <c r="AD62" s="244"/>
      <c r="AE62" s="244"/>
      <c r="AF62" s="244"/>
      <c r="AG62" s="244"/>
      <c r="AH62" s="244"/>
      <c r="AI62" s="244"/>
      <c r="AJ62" s="244"/>
      <c r="AK62" s="244"/>
      <c r="AL62" s="244"/>
      <c r="AM62" s="244"/>
      <c r="AN62" s="244"/>
      <c r="AO62" s="244"/>
      <c r="AP62" s="244"/>
      <c r="AQ62" s="244"/>
      <c r="AR62" s="244"/>
      <c r="AS62" s="244"/>
      <c r="AT62" s="244"/>
      <c r="AU62" s="244"/>
      <c r="AV62" s="244"/>
      <c r="AW62" s="244"/>
      <c r="AX62" s="244"/>
      <c r="AY62" s="244"/>
      <c r="AZ62" s="243" t="s">
        <v>255</v>
      </c>
      <c r="BA62" s="243" t="s">
        <v>256</v>
      </c>
      <c r="BB62" s="243" t="s">
        <v>257</v>
      </c>
      <c r="BC62" s="243" t="s">
        <v>258</v>
      </c>
      <c r="BD62" s="243" t="s">
        <v>259</v>
      </c>
      <c r="BE62" s="243" t="s">
        <v>626</v>
      </c>
      <c r="BF62" s="243" t="s">
        <v>256</v>
      </c>
      <c r="BG62" s="243" t="s">
        <v>261</v>
      </c>
      <c r="BH62" s="243" t="s">
        <v>262</v>
      </c>
      <c r="BI62" s="243" t="s">
        <v>263</v>
      </c>
      <c r="BJ62" s="243" t="s">
        <v>264</v>
      </c>
      <c r="BK62" s="243" t="s">
        <v>279</v>
      </c>
      <c r="BL62" s="243" t="s">
        <v>265</v>
      </c>
      <c r="BM62" s="243" t="s">
        <v>627</v>
      </c>
      <c r="BN62" s="243" t="s">
        <v>267</v>
      </c>
      <c r="BO62" s="244"/>
    </row>
    <row r="63" spans="1:68" ht="33.75" x14ac:dyDescent="0.25">
      <c r="A63" s="232">
        <v>2020</v>
      </c>
      <c r="B63" s="233">
        <v>3</v>
      </c>
      <c r="C63" s="234" t="s">
        <v>243</v>
      </c>
      <c r="D63" s="234" t="s">
        <v>277</v>
      </c>
      <c r="E63" s="234" t="s">
        <v>244</v>
      </c>
      <c r="F63" s="234" t="s">
        <v>268</v>
      </c>
      <c r="G63" s="234" t="s">
        <v>245</v>
      </c>
      <c r="H63" s="234" t="s">
        <v>592</v>
      </c>
      <c r="I63" s="235"/>
      <c r="J63" s="234" t="s">
        <v>54</v>
      </c>
      <c r="K63" s="236">
        <v>0</v>
      </c>
      <c r="L63" s="236">
        <v>0</v>
      </c>
      <c r="M63" s="237">
        <v>-3292.55</v>
      </c>
      <c r="N63" s="237">
        <v>-0.01</v>
      </c>
      <c r="O63" s="237">
        <v>-113.02</v>
      </c>
      <c r="P63" s="238">
        <v>0</v>
      </c>
      <c r="Q63" s="238">
        <v>0</v>
      </c>
      <c r="R63" s="254" t="s">
        <v>273</v>
      </c>
      <c r="S63" s="235"/>
      <c r="T63" s="234" t="s">
        <v>274</v>
      </c>
      <c r="U63" s="234" t="s">
        <v>275</v>
      </c>
      <c r="V63" s="233">
        <v>0</v>
      </c>
      <c r="W63" s="232">
        <v>87</v>
      </c>
      <c r="X63" s="234" t="s">
        <v>250</v>
      </c>
      <c r="Y63" s="239">
        <v>43921</v>
      </c>
      <c r="Z63" s="239">
        <v>43921</v>
      </c>
      <c r="AA63" s="240">
        <v>43924.231805555559</v>
      </c>
      <c r="AB63" s="234" t="s">
        <v>276</v>
      </c>
      <c r="AC63" s="235"/>
      <c r="AD63" s="235"/>
      <c r="AE63" s="235"/>
      <c r="AF63" s="235"/>
      <c r="AG63" s="235"/>
      <c r="AH63" s="235"/>
      <c r="AI63" s="235"/>
      <c r="AJ63" s="235"/>
      <c r="AK63" s="235"/>
      <c r="AL63" s="235"/>
      <c r="AM63" s="235"/>
      <c r="AN63" s="235"/>
      <c r="AO63" s="235"/>
      <c r="AP63" s="235"/>
      <c r="AQ63" s="235"/>
      <c r="AR63" s="235"/>
      <c r="AS63" s="235"/>
      <c r="AT63" s="235"/>
      <c r="AU63" s="235"/>
      <c r="AV63" s="235"/>
      <c r="AW63" s="235"/>
      <c r="AX63" s="235"/>
      <c r="AY63" s="235"/>
      <c r="AZ63" s="234" t="s">
        <v>255</v>
      </c>
      <c r="BA63" s="234" t="s">
        <v>597</v>
      </c>
      <c r="BB63" s="234" t="s">
        <v>598</v>
      </c>
      <c r="BC63" s="234" t="s">
        <v>266</v>
      </c>
      <c r="BD63" s="234" t="s">
        <v>266</v>
      </c>
      <c r="BE63" s="234" t="s">
        <v>250</v>
      </c>
      <c r="BF63" s="234" t="s">
        <v>597</v>
      </c>
      <c r="BG63" s="234" t="s">
        <v>599</v>
      </c>
      <c r="BH63" s="234" t="s">
        <v>600</v>
      </c>
      <c r="BI63" s="234" t="s">
        <v>263</v>
      </c>
      <c r="BJ63" s="234" t="s">
        <v>601</v>
      </c>
      <c r="BK63" s="234" t="s">
        <v>602</v>
      </c>
      <c r="BL63" s="234" t="s">
        <v>603</v>
      </c>
      <c r="BM63" s="234" t="s">
        <v>266</v>
      </c>
      <c r="BN63" s="234" t="s">
        <v>266</v>
      </c>
      <c r="BO63" s="235"/>
    </row>
    <row r="64" spans="1:68" x14ac:dyDescent="0.25">
      <c r="I64" t="s">
        <v>281</v>
      </c>
      <c r="K64" s="80">
        <f>SUMIF($BP$2:$BP$63,I64,$K$2:$K$63)</f>
        <v>3997539225</v>
      </c>
    </row>
    <row r="65" spans="9:11" x14ac:dyDescent="0.25">
      <c r="I65" t="s">
        <v>280</v>
      </c>
      <c r="K65" s="228">
        <f>SUMIF($BP$2:$BP$63,I65,$K$2:$K$63)</f>
        <v>-3738635348</v>
      </c>
    </row>
  </sheetData>
  <autoFilter ref="A1:BP6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32"/>
  <sheetViews>
    <sheetView topLeftCell="E21" workbookViewId="0">
      <selection activeCell="R28" sqref="R28"/>
    </sheetView>
  </sheetViews>
  <sheetFormatPr defaultRowHeight="15" outlineLevelCol="1" x14ac:dyDescent="0.25"/>
  <cols>
    <col min="11" max="12" width="12.140625" bestFit="1" customWidth="1"/>
    <col min="15" max="15" width="10" bestFit="1" customWidth="1"/>
    <col min="18" max="18" width="45.28515625" bestFit="1"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8.5703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0"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3.570312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0"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45" x14ac:dyDescent="0.25">
      <c r="A1" s="230" t="s">
        <v>176</v>
      </c>
      <c r="B1" s="230" t="s">
        <v>177</v>
      </c>
      <c r="C1" s="230" t="s">
        <v>178</v>
      </c>
      <c r="D1" s="230" t="s">
        <v>179</v>
      </c>
      <c r="E1" s="230" t="s">
        <v>180</v>
      </c>
      <c r="F1" s="230" t="s">
        <v>181</v>
      </c>
      <c r="G1" s="230" t="s">
        <v>182</v>
      </c>
      <c r="H1" s="230" t="s">
        <v>183</v>
      </c>
      <c r="I1" s="230" t="s">
        <v>184</v>
      </c>
      <c r="J1" s="230" t="s">
        <v>185</v>
      </c>
      <c r="K1" s="230" t="s">
        <v>186</v>
      </c>
      <c r="L1" s="230" t="s">
        <v>187</v>
      </c>
      <c r="M1" s="230" t="s">
        <v>188</v>
      </c>
      <c r="N1" s="230" t="s">
        <v>189</v>
      </c>
      <c r="O1" s="230" t="s">
        <v>190</v>
      </c>
      <c r="P1" s="230" t="s">
        <v>191</v>
      </c>
      <c r="Q1" s="230" t="s">
        <v>192</v>
      </c>
      <c r="R1" s="230" t="s">
        <v>193</v>
      </c>
      <c r="S1" s="230" t="s">
        <v>194</v>
      </c>
      <c r="T1" s="230" t="s">
        <v>195</v>
      </c>
      <c r="U1" s="230" t="s">
        <v>196</v>
      </c>
      <c r="V1" s="230" t="s">
        <v>197</v>
      </c>
      <c r="W1" s="230" t="s">
        <v>198</v>
      </c>
      <c r="X1" s="230" t="s">
        <v>199</v>
      </c>
      <c r="Y1" s="230" t="s">
        <v>200</v>
      </c>
      <c r="Z1" s="230" t="s">
        <v>201</v>
      </c>
      <c r="AA1" s="230" t="s">
        <v>202</v>
      </c>
      <c r="AB1" s="230" t="s">
        <v>203</v>
      </c>
      <c r="AC1" s="230" t="s">
        <v>204</v>
      </c>
      <c r="AD1" s="230" t="s">
        <v>205</v>
      </c>
      <c r="AE1" s="230" t="s">
        <v>206</v>
      </c>
      <c r="AF1" s="230" t="s">
        <v>207</v>
      </c>
      <c r="AG1" s="230" t="s">
        <v>208</v>
      </c>
      <c r="AH1" s="230" t="s">
        <v>209</v>
      </c>
      <c r="AI1" s="230" t="s">
        <v>210</v>
      </c>
      <c r="AJ1" s="230" t="s">
        <v>211</v>
      </c>
      <c r="AK1" s="230" t="s">
        <v>212</v>
      </c>
      <c r="AL1" s="230" t="s">
        <v>213</v>
      </c>
      <c r="AM1" s="230" t="s">
        <v>214</v>
      </c>
      <c r="AN1" s="231" t="s">
        <v>215</v>
      </c>
      <c r="AO1" s="230" t="s">
        <v>216</v>
      </c>
      <c r="AP1" s="230" t="s">
        <v>217</v>
      </c>
      <c r="AQ1" s="230" t="s">
        <v>218</v>
      </c>
      <c r="AR1" s="230" t="s">
        <v>219</v>
      </c>
      <c r="AS1" s="230" t="s">
        <v>220</v>
      </c>
      <c r="AT1" s="230" t="s">
        <v>221</v>
      </c>
      <c r="AU1" s="230" t="s">
        <v>222</v>
      </c>
      <c r="AV1" s="230" t="s">
        <v>223</v>
      </c>
      <c r="AW1" s="230" t="s">
        <v>224</v>
      </c>
      <c r="AX1" s="230" t="s">
        <v>225</v>
      </c>
      <c r="AY1" s="230" t="s">
        <v>226</v>
      </c>
      <c r="AZ1" s="230" t="s">
        <v>227</v>
      </c>
      <c r="BA1" s="230" t="s">
        <v>228</v>
      </c>
      <c r="BB1" s="230" t="s">
        <v>229</v>
      </c>
      <c r="BC1" s="230" t="s">
        <v>230</v>
      </c>
      <c r="BD1" s="230" t="s">
        <v>231</v>
      </c>
      <c r="BE1" s="230" t="s">
        <v>232</v>
      </c>
      <c r="BF1" s="230" t="s">
        <v>233</v>
      </c>
      <c r="BG1" s="230" t="s">
        <v>234</v>
      </c>
      <c r="BH1" s="230" t="s">
        <v>235</v>
      </c>
      <c r="BI1" s="230" t="s">
        <v>236</v>
      </c>
      <c r="BJ1" s="230" t="s">
        <v>237</v>
      </c>
      <c r="BK1" s="230" t="s">
        <v>238</v>
      </c>
      <c r="BL1" s="230" t="s">
        <v>239</v>
      </c>
      <c r="BM1" s="230" t="s">
        <v>240</v>
      </c>
      <c r="BN1" s="230" t="s">
        <v>241</v>
      </c>
      <c r="BO1" s="230" t="s">
        <v>242</v>
      </c>
    </row>
    <row r="2" spans="1:68" x14ac:dyDescent="0.25">
      <c r="A2" s="241">
        <v>2020</v>
      </c>
      <c r="B2" s="242">
        <v>1</v>
      </c>
      <c r="C2" s="243" t="s">
        <v>243</v>
      </c>
      <c r="D2" s="243" t="s">
        <v>244</v>
      </c>
      <c r="E2" s="243" t="s">
        <v>244</v>
      </c>
      <c r="F2" s="243" t="s">
        <v>283</v>
      </c>
      <c r="G2" s="243" t="s">
        <v>245</v>
      </c>
      <c r="H2" s="243" t="s">
        <v>592</v>
      </c>
      <c r="I2" s="244"/>
      <c r="J2" s="243" t="s">
        <v>54</v>
      </c>
      <c r="K2" s="245">
        <v>-1319000</v>
      </c>
      <c r="L2" s="245">
        <v>-1319000</v>
      </c>
      <c r="M2" s="246">
        <v>-75.180000000000007</v>
      </c>
      <c r="N2" s="246">
        <v>-56.72</v>
      </c>
      <c r="O2" s="246">
        <v>-440.46</v>
      </c>
      <c r="P2" s="247">
        <v>0</v>
      </c>
      <c r="Q2" s="247">
        <v>0</v>
      </c>
      <c r="R2" s="243" t="s">
        <v>670</v>
      </c>
      <c r="S2" s="243" t="s">
        <v>247</v>
      </c>
      <c r="T2" s="243" t="s">
        <v>248</v>
      </c>
      <c r="U2" s="243" t="s">
        <v>249</v>
      </c>
      <c r="V2" s="242">
        <v>0</v>
      </c>
      <c r="W2" s="241">
        <v>36</v>
      </c>
      <c r="X2" s="243" t="s">
        <v>250</v>
      </c>
      <c r="Y2" s="248">
        <v>43861</v>
      </c>
      <c r="Z2" s="248">
        <v>43861</v>
      </c>
      <c r="AA2" s="249">
        <v>43865.320277777777</v>
      </c>
      <c r="AB2" s="243" t="s">
        <v>612</v>
      </c>
      <c r="AC2" s="243" t="s">
        <v>252</v>
      </c>
      <c r="AD2" s="243" t="s">
        <v>253</v>
      </c>
      <c r="AE2" s="243" t="s">
        <v>284</v>
      </c>
      <c r="AF2" s="244"/>
      <c r="AG2" s="243" t="s">
        <v>671</v>
      </c>
      <c r="AH2" s="244"/>
      <c r="AI2" s="244"/>
      <c r="AJ2" s="244"/>
      <c r="AK2" s="244"/>
      <c r="AL2" s="244"/>
      <c r="AM2" s="244"/>
      <c r="AN2" s="244"/>
      <c r="AO2" s="243" t="s">
        <v>622</v>
      </c>
      <c r="AP2" s="244"/>
      <c r="AQ2" s="244"/>
      <c r="AR2" s="244"/>
      <c r="AS2" s="244"/>
      <c r="AT2" s="244"/>
      <c r="AU2" s="244"/>
      <c r="AV2" s="244"/>
      <c r="AW2" s="244"/>
      <c r="AX2" s="244"/>
      <c r="AY2" s="244"/>
      <c r="AZ2" s="243" t="s">
        <v>285</v>
      </c>
      <c r="BA2" s="243" t="s">
        <v>597</v>
      </c>
      <c r="BB2" s="243" t="s">
        <v>598</v>
      </c>
      <c r="BC2" s="243" t="s">
        <v>266</v>
      </c>
      <c r="BD2" s="243" t="s">
        <v>266</v>
      </c>
      <c r="BE2" s="243" t="s">
        <v>250</v>
      </c>
      <c r="BF2" s="243" t="s">
        <v>597</v>
      </c>
      <c r="BG2" s="243" t="s">
        <v>599</v>
      </c>
      <c r="BH2" s="243" t="s">
        <v>600</v>
      </c>
      <c r="BI2" s="243" t="s">
        <v>263</v>
      </c>
      <c r="BJ2" s="243" t="s">
        <v>601</v>
      </c>
      <c r="BK2" s="243" t="s">
        <v>602</v>
      </c>
      <c r="BL2" s="243" t="s">
        <v>603</v>
      </c>
      <c r="BM2" s="243" t="s">
        <v>266</v>
      </c>
      <c r="BN2" s="243" t="s">
        <v>266</v>
      </c>
      <c r="BO2" s="244"/>
    </row>
    <row r="3" spans="1:68" ht="33.75" x14ac:dyDescent="0.25">
      <c r="A3" s="232">
        <v>2020</v>
      </c>
      <c r="B3" s="233">
        <v>1</v>
      </c>
      <c r="C3" s="234" t="s">
        <v>243</v>
      </c>
      <c r="D3" s="234" t="s">
        <v>244</v>
      </c>
      <c r="E3" s="234" t="s">
        <v>244</v>
      </c>
      <c r="F3" s="234" t="s">
        <v>283</v>
      </c>
      <c r="G3" s="234" t="s">
        <v>245</v>
      </c>
      <c r="H3" s="234" t="s">
        <v>592</v>
      </c>
      <c r="I3" s="235"/>
      <c r="J3" s="234" t="s">
        <v>54</v>
      </c>
      <c r="K3" s="236">
        <v>-187737</v>
      </c>
      <c r="L3" s="236">
        <v>-187737</v>
      </c>
      <c r="M3" s="237">
        <v>-10.7</v>
      </c>
      <c r="N3" s="237">
        <v>-8.07</v>
      </c>
      <c r="O3" s="237">
        <v>-62.69</v>
      </c>
      <c r="P3" s="238">
        <v>0</v>
      </c>
      <c r="Q3" s="238">
        <v>0</v>
      </c>
      <c r="R3" s="250" t="s">
        <v>672</v>
      </c>
      <c r="S3" s="234" t="s">
        <v>247</v>
      </c>
      <c r="T3" s="234" t="s">
        <v>248</v>
      </c>
      <c r="U3" s="234" t="s">
        <v>249</v>
      </c>
      <c r="V3" s="233">
        <v>0</v>
      </c>
      <c r="W3" s="232">
        <v>43</v>
      </c>
      <c r="X3" s="234" t="s">
        <v>250</v>
      </c>
      <c r="Y3" s="239">
        <v>43860</v>
      </c>
      <c r="Z3" s="239">
        <v>43860</v>
      </c>
      <c r="AA3" s="240">
        <v>43866.21539351852</v>
      </c>
      <c r="AB3" s="234" t="s">
        <v>673</v>
      </c>
      <c r="AC3" s="234" t="s">
        <v>252</v>
      </c>
      <c r="AD3" s="234" t="s">
        <v>253</v>
      </c>
      <c r="AE3" s="234" t="s">
        <v>254</v>
      </c>
      <c r="AF3" s="235"/>
      <c r="AG3" s="235"/>
      <c r="AH3" s="235"/>
      <c r="AI3" s="235"/>
      <c r="AJ3" s="234" t="s">
        <v>674</v>
      </c>
      <c r="AK3" s="234" t="s">
        <v>675</v>
      </c>
      <c r="AL3" s="235"/>
      <c r="AM3" s="234" t="s">
        <v>676</v>
      </c>
      <c r="AN3" s="234" t="s">
        <v>677</v>
      </c>
      <c r="AO3" s="234" t="s">
        <v>678</v>
      </c>
      <c r="AP3" s="235"/>
      <c r="AQ3" s="235"/>
      <c r="AR3" s="235"/>
      <c r="AS3" s="235"/>
      <c r="AT3" s="235"/>
      <c r="AU3" s="235"/>
      <c r="AV3" s="235"/>
      <c r="AW3" s="235"/>
      <c r="AX3" s="235"/>
      <c r="AY3" s="235"/>
      <c r="AZ3" s="234" t="s">
        <v>285</v>
      </c>
      <c r="BA3" s="234" t="s">
        <v>597</v>
      </c>
      <c r="BB3" s="234" t="s">
        <v>598</v>
      </c>
      <c r="BC3" s="234" t="s">
        <v>266</v>
      </c>
      <c r="BD3" s="234" t="s">
        <v>266</v>
      </c>
      <c r="BE3" s="234" t="s">
        <v>250</v>
      </c>
      <c r="BF3" s="234" t="s">
        <v>597</v>
      </c>
      <c r="BG3" s="234" t="s">
        <v>599</v>
      </c>
      <c r="BH3" s="234" t="s">
        <v>600</v>
      </c>
      <c r="BI3" s="234" t="s">
        <v>263</v>
      </c>
      <c r="BJ3" s="234" t="s">
        <v>601</v>
      </c>
      <c r="BK3" s="234" t="s">
        <v>602</v>
      </c>
      <c r="BL3" s="234" t="s">
        <v>603</v>
      </c>
      <c r="BM3" s="234" t="s">
        <v>266</v>
      </c>
      <c r="BN3" s="234" t="s">
        <v>266</v>
      </c>
      <c r="BO3" s="235"/>
      <c r="BP3" s="224" t="str">
        <f t="shared" ref="BP3:BP4" si="0">IF(K3&gt;0,"D","C")</f>
        <v>C</v>
      </c>
    </row>
    <row r="4" spans="1:68" x14ac:dyDescent="0.25">
      <c r="A4" s="241">
        <v>2020</v>
      </c>
      <c r="B4" s="242">
        <v>1</v>
      </c>
      <c r="C4" s="243" t="s">
        <v>243</v>
      </c>
      <c r="D4" s="243" t="s">
        <v>244</v>
      </c>
      <c r="E4" s="243" t="s">
        <v>244</v>
      </c>
      <c r="F4" s="243" t="s">
        <v>283</v>
      </c>
      <c r="G4" s="243" t="s">
        <v>245</v>
      </c>
      <c r="H4" s="243" t="s">
        <v>592</v>
      </c>
      <c r="I4" s="244"/>
      <c r="J4" s="243" t="s">
        <v>54</v>
      </c>
      <c r="K4" s="245">
        <v>-197618</v>
      </c>
      <c r="L4" s="245">
        <v>-197618</v>
      </c>
      <c r="M4" s="246">
        <v>-11.26</v>
      </c>
      <c r="N4" s="246">
        <v>-8.5</v>
      </c>
      <c r="O4" s="246">
        <v>-65.989999999999995</v>
      </c>
      <c r="P4" s="247">
        <v>0</v>
      </c>
      <c r="Q4" s="247">
        <v>0</v>
      </c>
      <c r="R4" s="251" t="s">
        <v>672</v>
      </c>
      <c r="S4" s="243" t="s">
        <v>247</v>
      </c>
      <c r="T4" s="243" t="s">
        <v>248</v>
      </c>
      <c r="U4" s="243" t="s">
        <v>249</v>
      </c>
      <c r="V4" s="242">
        <v>0</v>
      </c>
      <c r="W4" s="241">
        <v>43</v>
      </c>
      <c r="X4" s="243" t="s">
        <v>250</v>
      </c>
      <c r="Y4" s="248">
        <v>43860</v>
      </c>
      <c r="Z4" s="248">
        <v>43860</v>
      </c>
      <c r="AA4" s="249">
        <v>43866.21539351852</v>
      </c>
      <c r="AB4" s="243" t="s">
        <v>673</v>
      </c>
      <c r="AC4" s="243" t="s">
        <v>252</v>
      </c>
      <c r="AD4" s="243" t="s">
        <v>253</v>
      </c>
      <c r="AE4" s="243" t="s">
        <v>254</v>
      </c>
      <c r="AF4" s="244"/>
      <c r="AG4" s="244"/>
      <c r="AH4" s="244"/>
      <c r="AI4" s="244"/>
      <c r="AJ4" s="243" t="s">
        <v>674</v>
      </c>
      <c r="AK4" s="243" t="s">
        <v>675</v>
      </c>
      <c r="AL4" s="244"/>
      <c r="AM4" s="243" t="s">
        <v>676</v>
      </c>
      <c r="AN4" s="243" t="s">
        <v>677</v>
      </c>
      <c r="AO4" s="243" t="s">
        <v>678</v>
      </c>
      <c r="AP4" s="244"/>
      <c r="AQ4" s="244"/>
      <c r="AR4" s="244"/>
      <c r="AS4" s="244"/>
      <c r="AT4" s="244"/>
      <c r="AU4" s="244"/>
      <c r="AV4" s="244"/>
      <c r="AW4" s="244"/>
      <c r="AX4" s="244"/>
      <c r="AY4" s="244"/>
      <c r="AZ4" s="243" t="s">
        <v>285</v>
      </c>
      <c r="BA4" s="243" t="s">
        <v>597</v>
      </c>
      <c r="BB4" s="243" t="s">
        <v>598</v>
      </c>
      <c r="BC4" s="243" t="s">
        <v>266</v>
      </c>
      <c r="BD4" s="243" t="s">
        <v>266</v>
      </c>
      <c r="BE4" s="243" t="s">
        <v>250</v>
      </c>
      <c r="BF4" s="243" t="s">
        <v>597</v>
      </c>
      <c r="BG4" s="243" t="s">
        <v>599</v>
      </c>
      <c r="BH4" s="243" t="s">
        <v>600</v>
      </c>
      <c r="BI4" s="243" t="s">
        <v>263</v>
      </c>
      <c r="BJ4" s="243" t="s">
        <v>601</v>
      </c>
      <c r="BK4" s="243" t="s">
        <v>602</v>
      </c>
      <c r="BL4" s="243" t="s">
        <v>603</v>
      </c>
      <c r="BM4" s="243" t="s">
        <v>266</v>
      </c>
      <c r="BN4" s="243" t="s">
        <v>266</v>
      </c>
      <c r="BO4" s="244"/>
      <c r="BP4" s="224" t="str">
        <f t="shared" si="0"/>
        <v>C</v>
      </c>
    </row>
    <row r="5" spans="1:68" ht="33.75" x14ac:dyDescent="0.25">
      <c r="A5" s="232">
        <v>2020</v>
      </c>
      <c r="B5" s="233">
        <v>1</v>
      </c>
      <c r="C5" s="234" t="s">
        <v>243</v>
      </c>
      <c r="D5" s="234" t="s">
        <v>244</v>
      </c>
      <c r="E5" s="234" t="s">
        <v>244</v>
      </c>
      <c r="F5" s="234" t="s">
        <v>283</v>
      </c>
      <c r="G5" s="234" t="s">
        <v>245</v>
      </c>
      <c r="H5" s="234" t="s">
        <v>592</v>
      </c>
      <c r="I5" s="235"/>
      <c r="J5" s="234" t="s">
        <v>54</v>
      </c>
      <c r="K5" s="236">
        <v>-19186000</v>
      </c>
      <c r="L5" s="236">
        <v>-19186000</v>
      </c>
      <c r="M5" s="237">
        <v>-1093.5999999999999</v>
      </c>
      <c r="N5" s="237">
        <v>-825</v>
      </c>
      <c r="O5" s="237">
        <v>-6406.81</v>
      </c>
      <c r="P5" s="238">
        <v>0</v>
      </c>
      <c r="Q5" s="238">
        <v>0</v>
      </c>
      <c r="R5" s="234" t="s">
        <v>679</v>
      </c>
      <c r="S5" s="234" t="s">
        <v>247</v>
      </c>
      <c r="T5" s="234" t="s">
        <v>248</v>
      </c>
      <c r="U5" s="234" t="s">
        <v>249</v>
      </c>
      <c r="V5" s="233">
        <v>0</v>
      </c>
      <c r="W5" s="232">
        <v>61</v>
      </c>
      <c r="X5" s="234" t="s">
        <v>250</v>
      </c>
      <c r="Y5" s="239">
        <v>43861</v>
      </c>
      <c r="Z5" s="239">
        <v>43861</v>
      </c>
      <c r="AA5" s="240">
        <v>43866.96912037037</v>
      </c>
      <c r="AB5" s="234" t="s">
        <v>251</v>
      </c>
      <c r="AC5" s="234" t="s">
        <v>252</v>
      </c>
      <c r="AD5" s="234" t="s">
        <v>253</v>
      </c>
      <c r="AE5" s="234" t="s">
        <v>284</v>
      </c>
      <c r="AF5" s="235"/>
      <c r="AG5" s="234" t="s">
        <v>680</v>
      </c>
      <c r="AH5" s="235"/>
      <c r="AI5" s="235"/>
      <c r="AJ5" s="235"/>
      <c r="AK5" s="235"/>
      <c r="AL5" s="235"/>
      <c r="AM5" s="235"/>
      <c r="AN5" s="235"/>
      <c r="AO5" s="234" t="s">
        <v>622</v>
      </c>
      <c r="AP5" s="235"/>
      <c r="AQ5" s="235"/>
      <c r="AR5" s="235"/>
      <c r="AS5" s="235"/>
      <c r="AT5" s="235"/>
      <c r="AU5" s="235"/>
      <c r="AV5" s="235"/>
      <c r="AW5" s="235"/>
      <c r="AX5" s="235"/>
      <c r="AY5" s="235"/>
      <c r="AZ5" s="234" t="s">
        <v>285</v>
      </c>
      <c r="BA5" s="234" t="s">
        <v>597</v>
      </c>
      <c r="BB5" s="234" t="s">
        <v>598</v>
      </c>
      <c r="BC5" s="234" t="s">
        <v>266</v>
      </c>
      <c r="BD5" s="234" t="s">
        <v>266</v>
      </c>
      <c r="BE5" s="234" t="s">
        <v>250</v>
      </c>
      <c r="BF5" s="234" t="s">
        <v>597</v>
      </c>
      <c r="BG5" s="234" t="s">
        <v>599</v>
      </c>
      <c r="BH5" s="234" t="s">
        <v>600</v>
      </c>
      <c r="BI5" s="234" t="s">
        <v>263</v>
      </c>
      <c r="BJ5" s="234" t="s">
        <v>601</v>
      </c>
      <c r="BK5" s="234" t="s">
        <v>602</v>
      </c>
      <c r="BL5" s="234" t="s">
        <v>603</v>
      </c>
      <c r="BM5" s="234" t="s">
        <v>266</v>
      </c>
      <c r="BN5" s="234" t="s">
        <v>266</v>
      </c>
      <c r="BO5" s="235"/>
    </row>
    <row r="6" spans="1:68" x14ac:dyDescent="0.25">
      <c r="A6" s="241">
        <v>2020</v>
      </c>
      <c r="B6" s="242">
        <v>1</v>
      </c>
      <c r="C6" s="243" t="s">
        <v>243</v>
      </c>
      <c r="D6" s="243" t="s">
        <v>277</v>
      </c>
      <c r="E6" s="243" t="s">
        <v>244</v>
      </c>
      <c r="F6" s="243" t="s">
        <v>283</v>
      </c>
      <c r="G6" s="243" t="s">
        <v>245</v>
      </c>
      <c r="H6" s="243" t="s">
        <v>246</v>
      </c>
      <c r="I6" s="244"/>
      <c r="J6" s="243" t="s">
        <v>54</v>
      </c>
      <c r="K6" s="245">
        <v>0</v>
      </c>
      <c r="L6" s="245">
        <v>0</v>
      </c>
      <c r="M6" s="246">
        <v>-534.73</v>
      </c>
      <c r="N6" s="246">
        <v>0</v>
      </c>
      <c r="O6" s="246">
        <v>476.9</v>
      </c>
      <c r="P6" s="247">
        <v>0</v>
      </c>
      <c r="Q6" s="247">
        <v>0</v>
      </c>
      <c r="R6" s="243" t="s">
        <v>273</v>
      </c>
      <c r="S6" s="244"/>
      <c r="T6" s="243" t="s">
        <v>274</v>
      </c>
      <c r="U6" s="243" t="s">
        <v>275</v>
      </c>
      <c r="V6" s="242">
        <v>0</v>
      </c>
      <c r="W6" s="241">
        <v>34</v>
      </c>
      <c r="X6" s="243" t="s">
        <v>250</v>
      </c>
      <c r="Y6" s="248">
        <v>43861</v>
      </c>
      <c r="Z6" s="248">
        <v>43861</v>
      </c>
      <c r="AA6" s="249">
        <v>43865.320277777777</v>
      </c>
      <c r="AB6" s="243" t="s">
        <v>276</v>
      </c>
      <c r="AC6" s="244"/>
      <c r="AD6" s="244"/>
      <c r="AE6" s="244"/>
      <c r="AF6" s="244"/>
      <c r="AG6" s="244"/>
      <c r="AH6" s="244"/>
      <c r="AI6" s="244"/>
      <c r="AJ6" s="244"/>
      <c r="AK6" s="244"/>
      <c r="AL6" s="244"/>
      <c r="AM6" s="244"/>
      <c r="AN6" s="244"/>
      <c r="AO6" s="244"/>
      <c r="AP6" s="244"/>
      <c r="AQ6" s="244"/>
      <c r="AR6" s="244"/>
      <c r="AS6" s="244"/>
      <c r="AT6" s="244"/>
      <c r="AU6" s="244"/>
      <c r="AV6" s="244"/>
      <c r="AW6" s="244"/>
      <c r="AX6" s="244"/>
      <c r="AY6" s="244"/>
      <c r="AZ6" s="243" t="s">
        <v>285</v>
      </c>
      <c r="BA6" s="243" t="s">
        <v>256</v>
      </c>
      <c r="BB6" s="243" t="s">
        <v>257</v>
      </c>
      <c r="BC6" s="243" t="s">
        <v>258</v>
      </c>
      <c r="BD6" s="243" t="s">
        <v>259</v>
      </c>
      <c r="BE6" s="243" t="s">
        <v>626</v>
      </c>
      <c r="BF6" s="243" t="s">
        <v>256</v>
      </c>
      <c r="BG6" s="243" t="s">
        <v>261</v>
      </c>
      <c r="BH6" s="243" t="s">
        <v>262</v>
      </c>
      <c r="BI6" s="243" t="s">
        <v>263</v>
      </c>
      <c r="BJ6" s="243" t="s">
        <v>264</v>
      </c>
      <c r="BK6" s="243" t="s">
        <v>279</v>
      </c>
      <c r="BL6" s="243" t="s">
        <v>265</v>
      </c>
      <c r="BM6" s="243" t="s">
        <v>627</v>
      </c>
      <c r="BN6" s="243" t="s">
        <v>267</v>
      </c>
      <c r="BO6" s="244"/>
    </row>
    <row r="7" spans="1:68" ht="33.75" x14ac:dyDescent="0.25">
      <c r="A7" s="232">
        <v>2020</v>
      </c>
      <c r="B7" s="233">
        <v>1</v>
      </c>
      <c r="C7" s="234" t="s">
        <v>243</v>
      </c>
      <c r="D7" s="234" t="s">
        <v>277</v>
      </c>
      <c r="E7" s="234" t="s">
        <v>244</v>
      </c>
      <c r="F7" s="234" t="s">
        <v>283</v>
      </c>
      <c r="G7" s="234" t="s">
        <v>245</v>
      </c>
      <c r="H7" s="234" t="s">
        <v>592</v>
      </c>
      <c r="I7" s="235"/>
      <c r="J7" s="234" t="s">
        <v>54</v>
      </c>
      <c r="K7" s="236">
        <v>0</v>
      </c>
      <c r="L7" s="236">
        <v>0</v>
      </c>
      <c r="M7" s="237">
        <v>-0.01</v>
      </c>
      <c r="N7" s="237">
        <v>0</v>
      </c>
      <c r="O7" s="237">
        <v>0</v>
      </c>
      <c r="P7" s="238">
        <v>0</v>
      </c>
      <c r="Q7" s="238">
        <v>0</v>
      </c>
      <c r="R7" s="234" t="s">
        <v>273</v>
      </c>
      <c r="S7" s="235"/>
      <c r="T7" s="234" t="s">
        <v>274</v>
      </c>
      <c r="U7" s="234" t="s">
        <v>275</v>
      </c>
      <c r="V7" s="233">
        <v>0</v>
      </c>
      <c r="W7" s="232">
        <v>53</v>
      </c>
      <c r="X7" s="234" t="s">
        <v>250</v>
      </c>
      <c r="Y7" s="239">
        <v>43861</v>
      </c>
      <c r="Z7" s="239">
        <v>43861</v>
      </c>
      <c r="AA7" s="240">
        <v>43866.21539351852</v>
      </c>
      <c r="AB7" s="234" t="s">
        <v>276</v>
      </c>
      <c r="AC7" s="235"/>
      <c r="AD7" s="235"/>
      <c r="AE7" s="235"/>
      <c r="AF7" s="235"/>
      <c r="AG7" s="235"/>
      <c r="AH7" s="235"/>
      <c r="AI7" s="235"/>
      <c r="AJ7" s="235"/>
      <c r="AK7" s="235"/>
      <c r="AL7" s="235"/>
      <c r="AM7" s="235"/>
      <c r="AN7" s="235"/>
      <c r="AO7" s="235"/>
      <c r="AP7" s="235"/>
      <c r="AQ7" s="235"/>
      <c r="AR7" s="235"/>
      <c r="AS7" s="235"/>
      <c r="AT7" s="235"/>
      <c r="AU7" s="235"/>
      <c r="AV7" s="235"/>
      <c r="AW7" s="235"/>
      <c r="AX7" s="235"/>
      <c r="AY7" s="235"/>
      <c r="AZ7" s="234" t="s">
        <v>285</v>
      </c>
      <c r="BA7" s="234" t="s">
        <v>597</v>
      </c>
      <c r="BB7" s="234" t="s">
        <v>598</v>
      </c>
      <c r="BC7" s="234" t="s">
        <v>266</v>
      </c>
      <c r="BD7" s="234" t="s">
        <v>266</v>
      </c>
      <c r="BE7" s="234" t="s">
        <v>250</v>
      </c>
      <c r="BF7" s="234" t="s">
        <v>597</v>
      </c>
      <c r="BG7" s="234" t="s">
        <v>599</v>
      </c>
      <c r="BH7" s="234" t="s">
        <v>600</v>
      </c>
      <c r="BI7" s="234" t="s">
        <v>263</v>
      </c>
      <c r="BJ7" s="234" t="s">
        <v>601</v>
      </c>
      <c r="BK7" s="234" t="s">
        <v>602</v>
      </c>
      <c r="BL7" s="234" t="s">
        <v>603</v>
      </c>
      <c r="BM7" s="234" t="s">
        <v>266</v>
      </c>
      <c r="BN7" s="234" t="s">
        <v>266</v>
      </c>
      <c r="BO7" s="235"/>
    </row>
    <row r="8" spans="1:68" x14ac:dyDescent="0.25">
      <c r="A8" s="241">
        <v>2020</v>
      </c>
      <c r="B8" s="242">
        <v>2</v>
      </c>
      <c r="C8" s="243" t="s">
        <v>243</v>
      </c>
      <c r="D8" s="243" t="s">
        <v>244</v>
      </c>
      <c r="E8" s="243" t="s">
        <v>244</v>
      </c>
      <c r="F8" s="243" t="s">
        <v>283</v>
      </c>
      <c r="G8" s="243" t="s">
        <v>245</v>
      </c>
      <c r="H8" s="243" t="s">
        <v>592</v>
      </c>
      <c r="I8" s="244"/>
      <c r="J8" s="243" t="s">
        <v>54</v>
      </c>
      <c r="K8" s="245">
        <v>187737</v>
      </c>
      <c r="L8" s="245">
        <v>187737</v>
      </c>
      <c r="M8" s="246">
        <v>10.89</v>
      </c>
      <c r="N8" s="246">
        <v>8.07</v>
      </c>
      <c r="O8" s="246">
        <v>62.92</v>
      </c>
      <c r="P8" s="247">
        <v>0</v>
      </c>
      <c r="Q8" s="247">
        <v>0</v>
      </c>
      <c r="R8" s="251" t="s">
        <v>672</v>
      </c>
      <c r="S8" s="243" t="s">
        <v>247</v>
      </c>
      <c r="T8" s="243" t="s">
        <v>248</v>
      </c>
      <c r="U8" s="243" t="s">
        <v>249</v>
      </c>
      <c r="V8" s="242">
        <v>0</v>
      </c>
      <c r="W8" s="241">
        <v>39</v>
      </c>
      <c r="X8" s="243" t="s">
        <v>250</v>
      </c>
      <c r="Y8" s="248">
        <v>43889</v>
      </c>
      <c r="Z8" s="248">
        <v>43889</v>
      </c>
      <c r="AA8" s="249">
        <v>43892.075937499998</v>
      </c>
      <c r="AB8" s="243" t="s">
        <v>251</v>
      </c>
      <c r="AC8" s="243" t="s">
        <v>252</v>
      </c>
      <c r="AD8" s="243" t="s">
        <v>253</v>
      </c>
      <c r="AE8" s="243" t="s">
        <v>254</v>
      </c>
      <c r="AF8" s="244"/>
      <c r="AG8" s="243" t="s">
        <v>643</v>
      </c>
      <c r="AH8" s="244"/>
      <c r="AI8" s="244"/>
      <c r="AJ8" s="244"/>
      <c r="AK8" s="244"/>
      <c r="AL8" s="244"/>
      <c r="AM8" s="244"/>
      <c r="AN8" s="244"/>
      <c r="AO8" s="243" t="s">
        <v>644</v>
      </c>
      <c r="AP8" s="244"/>
      <c r="AQ8" s="244"/>
      <c r="AR8" s="244"/>
      <c r="AS8" s="244"/>
      <c r="AT8" s="244"/>
      <c r="AU8" s="244"/>
      <c r="AV8" s="244"/>
      <c r="AW8" s="244"/>
      <c r="AX8" s="244"/>
      <c r="AY8" s="244"/>
      <c r="AZ8" s="243" t="s">
        <v>285</v>
      </c>
      <c r="BA8" s="243" t="s">
        <v>597</v>
      </c>
      <c r="BB8" s="243" t="s">
        <v>598</v>
      </c>
      <c r="BC8" s="243" t="s">
        <v>266</v>
      </c>
      <c r="BD8" s="243" t="s">
        <v>266</v>
      </c>
      <c r="BE8" s="243" t="s">
        <v>250</v>
      </c>
      <c r="BF8" s="243" t="s">
        <v>597</v>
      </c>
      <c r="BG8" s="243" t="s">
        <v>599</v>
      </c>
      <c r="BH8" s="243" t="s">
        <v>600</v>
      </c>
      <c r="BI8" s="243" t="s">
        <v>263</v>
      </c>
      <c r="BJ8" s="243" t="s">
        <v>601</v>
      </c>
      <c r="BK8" s="243" t="s">
        <v>602</v>
      </c>
      <c r="BL8" s="243" t="s">
        <v>603</v>
      </c>
      <c r="BM8" s="243" t="s">
        <v>266</v>
      </c>
      <c r="BN8" s="243" t="s">
        <v>266</v>
      </c>
      <c r="BO8" s="244"/>
      <c r="BP8" s="224" t="str">
        <f t="shared" ref="BP8:BP11" si="1">IF(K8&gt;0,"D","C")</f>
        <v>D</v>
      </c>
    </row>
    <row r="9" spans="1:68" ht="33.75" x14ac:dyDescent="0.25">
      <c r="A9" s="232">
        <v>2020</v>
      </c>
      <c r="B9" s="233">
        <v>2</v>
      </c>
      <c r="C9" s="234" t="s">
        <v>243</v>
      </c>
      <c r="D9" s="234" t="s">
        <v>244</v>
      </c>
      <c r="E9" s="234" t="s">
        <v>244</v>
      </c>
      <c r="F9" s="234" t="s">
        <v>283</v>
      </c>
      <c r="G9" s="234" t="s">
        <v>245</v>
      </c>
      <c r="H9" s="234" t="s">
        <v>592</v>
      </c>
      <c r="I9" s="235"/>
      <c r="J9" s="234" t="s">
        <v>54</v>
      </c>
      <c r="K9" s="236">
        <v>197618</v>
      </c>
      <c r="L9" s="236">
        <v>197618</v>
      </c>
      <c r="M9" s="237">
        <v>11.46</v>
      </c>
      <c r="N9" s="237">
        <v>8.5</v>
      </c>
      <c r="O9" s="237">
        <v>66.23</v>
      </c>
      <c r="P9" s="238">
        <v>0</v>
      </c>
      <c r="Q9" s="238">
        <v>0</v>
      </c>
      <c r="R9" s="250" t="s">
        <v>672</v>
      </c>
      <c r="S9" s="234" t="s">
        <v>247</v>
      </c>
      <c r="T9" s="234" t="s">
        <v>248</v>
      </c>
      <c r="U9" s="234" t="s">
        <v>249</v>
      </c>
      <c r="V9" s="233">
        <v>0</v>
      </c>
      <c r="W9" s="232">
        <v>39</v>
      </c>
      <c r="X9" s="234" t="s">
        <v>250</v>
      </c>
      <c r="Y9" s="239">
        <v>43889</v>
      </c>
      <c r="Z9" s="239">
        <v>43889</v>
      </c>
      <c r="AA9" s="240">
        <v>43892.075937499998</v>
      </c>
      <c r="AB9" s="234" t="s">
        <v>251</v>
      </c>
      <c r="AC9" s="234" t="s">
        <v>252</v>
      </c>
      <c r="AD9" s="234" t="s">
        <v>253</v>
      </c>
      <c r="AE9" s="234" t="s">
        <v>254</v>
      </c>
      <c r="AF9" s="235"/>
      <c r="AG9" s="234" t="s">
        <v>643</v>
      </c>
      <c r="AH9" s="235"/>
      <c r="AI9" s="235"/>
      <c r="AJ9" s="235"/>
      <c r="AK9" s="235"/>
      <c r="AL9" s="235"/>
      <c r="AM9" s="235"/>
      <c r="AN9" s="235"/>
      <c r="AO9" s="234" t="s">
        <v>644</v>
      </c>
      <c r="AP9" s="235"/>
      <c r="AQ9" s="235"/>
      <c r="AR9" s="235"/>
      <c r="AS9" s="235"/>
      <c r="AT9" s="235"/>
      <c r="AU9" s="235"/>
      <c r="AV9" s="235"/>
      <c r="AW9" s="235"/>
      <c r="AX9" s="235"/>
      <c r="AY9" s="235"/>
      <c r="AZ9" s="234" t="s">
        <v>285</v>
      </c>
      <c r="BA9" s="234" t="s">
        <v>597</v>
      </c>
      <c r="BB9" s="234" t="s">
        <v>598</v>
      </c>
      <c r="BC9" s="234" t="s">
        <v>266</v>
      </c>
      <c r="BD9" s="234" t="s">
        <v>266</v>
      </c>
      <c r="BE9" s="234" t="s">
        <v>250</v>
      </c>
      <c r="BF9" s="234" t="s">
        <v>597</v>
      </c>
      <c r="BG9" s="234" t="s">
        <v>599</v>
      </c>
      <c r="BH9" s="234" t="s">
        <v>600</v>
      </c>
      <c r="BI9" s="234" t="s">
        <v>263</v>
      </c>
      <c r="BJ9" s="234" t="s">
        <v>601</v>
      </c>
      <c r="BK9" s="234" t="s">
        <v>602</v>
      </c>
      <c r="BL9" s="234" t="s">
        <v>603</v>
      </c>
      <c r="BM9" s="234" t="s">
        <v>266</v>
      </c>
      <c r="BN9" s="234" t="s">
        <v>266</v>
      </c>
      <c r="BO9" s="235"/>
      <c r="BP9" s="224" t="str">
        <f t="shared" si="1"/>
        <v>D</v>
      </c>
    </row>
    <row r="10" spans="1:68" x14ac:dyDescent="0.25">
      <c r="A10" s="241">
        <v>2020</v>
      </c>
      <c r="B10" s="242">
        <v>2</v>
      </c>
      <c r="C10" s="243" t="s">
        <v>243</v>
      </c>
      <c r="D10" s="243" t="s">
        <v>244</v>
      </c>
      <c r="E10" s="243" t="s">
        <v>244</v>
      </c>
      <c r="F10" s="243" t="s">
        <v>283</v>
      </c>
      <c r="G10" s="243" t="s">
        <v>245</v>
      </c>
      <c r="H10" s="243" t="s">
        <v>592</v>
      </c>
      <c r="I10" s="244"/>
      <c r="J10" s="243" t="s">
        <v>54</v>
      </c>
      <c r="K10" s="245">
        <v>-41417095</v>
      </c>
      <c r="L10" s="245">
        <v>-41417095</v>
      </c>
      <c r="M10" s="246">
        <v>-2402.19</v>
      </c>
      <c r="N10" s="246">
        <v>-1780.94</v>
      </c>
      <c r="O10" s="246">
        <v>-13880.59</v>
      </c>
      <c r="P10" s="247">
        <v>0</v>
      </c>
      <c r="Q10" s="247">
        <v>0</v>
      </c>
      <c r="R10" s="251" t="s">
        <v>681</v>
      </c>
      <c r="S10" s="243" t="s">
        <v>247</v>
      </c>
      <c r="T10" s="243" t="s">
        <v>248</v>
      </c>
      <c r="U10" s="243" t="s">
        <v>249</v>
      </c>
      <c r="V10" s="242">
        <v>0</v>
      </c>
      <c r="W10" s="241">
        <v>39</v>
      </c>
      <c r="X10" s="243" t="s">
        <v>250</v>
      </c>
      <c r="Y10" s="248">
        <v>43889</v>
      </c>
      <c r="Z10" s="248">
        <v>43889</v>
      </c>
      <c r="AA10" s="249">
        <v>43892.075937499998</v>
      </c>
      <c r="AB10" s="243" t="s">
        <v>251</v>
      </c>
      <c r="AC10" s="243" t="s">
        <v>252</v>
      </c>
      <c r="AD10" s="243" t="s">
        <v>253</v>
      </c>
      <c r="AE10" s="243" t="s">
        <v>254</v>
      </c>
      <c r="AF10" s="244"/>
      <c r="AG10" s="243" t="s">
        <v>682</v>
      </c>
      <c r="AH10" s="244"/>
      <c r="AI10" s="244"/>
      <c r="AJ10" s="244"/>
      <c r="AK10" s="244"/>
      <c r="AL10" s="244"/>
      <c r="AM10" s="244"/>
      <c r="AN10" s="244"/>
      <c r="AO10" s="243" t="s">
        <v>683</v>
      </c>
      <c r="AP10" s="244"/>
      <c r="AQ10" s="244"/>
      <c r="AR10" s="244"/>
      <c r="AS10" s="244"/>
      <c r="AT10" s="244"/>
      <c r="AU10" s="244"/>
      <c r="AV10" s="244"/>
      <c r="AW10" s="244"/>
      <c r="AX10" s="244"/>
      <c r="AY10" s="244"/>
      <c r="AZ10" s="243" t="s">
        <v>285</v>
      </c>
      <c r="BA10" s="243" t="s">
        <v>597</v>
      </c>
      <c r="BB10" s="243" t="s">
        <v>598</v>
      </c>
      <c r="BC10" s="243" t="s">
        <v>266</v>
      </c>
      <c r="BD10" s="243" t="s">
        <v>266</v>
      </c>
      <c r="BE10" s="243" t="s">
        <v>250</v>
      </c>
      <c r="BF10" s="243" t="s">
        <v>597</v>
      </c>
      <c r="BG10" s="243" t="s">
        <v>599</v>
      </c>
      <c r="BH10" s="243" t="s">
        <v>600</v>
      </c>
      <c r="BI10" s="243" t="s">
        <v>263</v>
      </c>
      <c r="BJ10" s="243" t="s">
        <v>601</v>
      </c>
      <c r="BK10" s="243" t="s">
        <v>602</v>
      </c>
      <c r="BL10" s="243" t="s">
        <v>603</v>
      </c>
      <c r="BM10" s="243" t="s">
        <v>266</v>
      </c>
      <c r="BN10" s="243" t="s">
        <v>266</v>
      </c>
      <c r="BO10" s="244"/>
      <c r="BP10" s="224" t="str">
        <f t="shared" si="1"/>
        <v>C</v>
      </c>
    </row>
    <row r="11" spans="1:68" ht="33.75" x14ac:dyDescent="0.25">
      <c r="A11" s="232">
        <v>2020</v>
      </c>
      <c r="B11" s="233">
        <v>2</v>
      </c>
      <c r="C11" s="234" t="s">
        <v>243</v>
      </c>
      <c r="D11" s="234" t="s">
        <v>244</v>
      </c>
      <c r="E11" s="234" t="s">
        <v>244</v>
      </c>
      <c r="F11" s="234" t="s">
        <v>283</v>
      </c>
      <c r="G11" s="234" t="s">
        <v>245</v>
      </c>
      <c r="H11" s="234" t="s">
        <v>592</v>
      </c>
      <c r="I11" s="235"/>
      <c r="J11" s="234" t="s">
        <v>54</v>
      </c>
      <c r="K11" s="236">
        <v>-39346241</v>
      </c>
      <c r="L11" s="236">
        <v>-39346241</v>
      </c>
      <c r="M11" s="237">
        <v>-2282.08</v>
      </c>
      <c r="N11" s="237">
        <v>-1691.89</v>
      </c>
      <c r="O11" s="237">
        <v>-13186.56</v>
      </c>
      <c r="P11" s="238">
        <v>0</v>
      </c>
      <c r="Q11" s="238">
        <v>0</v>
      </c>
      <c r="R11" s="250" t="s">
        <v>684</v>
      </c>
      <c r="S11" s="234" t="s">
        <v>247</v>
      </c>
      <c r="T11" s="234" t="s">
        <v>248</v>
      </c>
      <c r="U11" s="234" t="s">
        <v>249</v>
      </c>
      <c r="V11" s="233">
        <v>0</v>
      </c>
      <c r="W11" s="232">
        <v>39</v>
      </c>
      <c r="X11" s="234" t="s">
        <v>250</v>
      </c>
      <c r="Y11" s="239">
        <v>43889</v>
      </c>
      <c r="Z11" s="239">
        <v>43889</v>
      </c>
      <c r="AA11" s="240">
        <v>43892.075937499998</v>
      </c>
      <c r="AB11" s="234" t="s">
        <v>251</v>
      </c>
      <c r="AC11" s="234" t="s">
        <v>252</v>
      </c>
      <c r="AD11" s="234" t="s">
        <v>253</v>
      </c>
      <c r="AE11" s="234" t="s">
        <v>254</v>
      </c>
      <c r="AF11" s="235"/>
      <c r="AG11" s="234" t="s">
        <v>682</v>
      </c>
      <c r="AH11" s="235"/>
      <c r="AI11" s="235"/>
      <c r="AJ11" s="235"/>
      <c r="AK11" s="235"/>
      <c r="AL11" s="235"/>
      <c r="AM11" s="235"/>
      <c r="AN11" s="235"/>
      <c r="AO11" s="234" t="s">
        <v>683</v>
      </c>
      <c r="AP11" s="235"/>
      <c r="AQ11" s="235"/>
      <c r="AR11" s="235"/>
      <c r="AS11" s="235"/>
      <c r="AT11" s="235"/>
      <c r="AU11" s="235"/>
      <c r="AV11" s="235"/>
      <c r="AW11" s="235"/>
      <c r="AX11" s="235"/>
      <c r="AY11" s="235"/>
      <c r="AZ11" s="234" t="s">
        <v>285</v>
      </c>
      <c r="BA11" s="234" t="s">
        <v>597</v>
      </c>
      <c r="BB11" s="234" t="s">
        <v>598</v>
      </c>
      <c r="BC11" s="234" t="s">
        <v>266</v>
      </c>
      <c r="BD11" s="234" t="s">
        <v>266</v>
      </c>
      <c r="BE11" s="234" t="s">
        <v>250</v>
      </c>
      <c r="BF11" s="234" t="s">
        <v>597</v>
      </c>
      <c r="BG11" s="234" t="s">
        <v>599</v>
      </c>
      <c r="BH11" s="234" t="s">
        <v>600</v>
      </c>
      <c r="BI11" s="234" t="s">
        <v>263</v>
      </c>
      <c r="BJ11" s="234" t="s">
        <v>601</v>
      </c>
      <c r="BK11" s="234" t="s">
        <v>602</v>
      </c>
      <c r="BL11" s="234" t="s">
        <v>603</v>
      </c>
      <c r="BM11" s="234" t="s">
        <v>266</v>
      </c>
      <c r="BN11" s="234" t="s">
        <v>266</v>
      </c>
      <c r="BO11" s="235"/>
      <c r="BP11" s="224" t="str">
        <f t="shared" si="1"/>
        <v>C</v>
      </c>
    </row>
    <row r="12" spans="1:68" x14ac:dyDescent="0.25">
      <c r="A12" s="241">
        <v>2020</v>
      </c>
      <c r="B12" s="242">
        <v>2</v>
      </c>
      <c r="C12" s="243" t="s">
        <v>243</v>
      </c>
      <c r="D12" s="243" t="s">
        <v>244</v>
      </c>
      <c r="E12" s="243" t="s">
        <v>244</v>
      </c>
      <c r="F12" s="243" t="s">
        <v>283</v>
      </c>
      <c r="G12" s="243" t="s">
        <v>245</v>
      </c>
      <c r="H12" s="243" t="s">
        <v>592</v>
      </c>
      <c r="I12" s="244"/>
      <c r="J12" s="243" t="s">
        <v>54</v>
      </c>
      <c r="K12" s="245">
        <v>-269350</v>
      </c>
      <c r="L12" s="245">
        <v>-269350</v>
      </c>
      <c r="M12" s="246">
        <v>-15.62</v>
      </c>
      <c r="N12" s="246">
        <v>-11.58</v>
      </c>
      <c r="O12" s="246">
        <v>-90.27</v>
      </c>
      <c r="P12" s="247">
        <v>0</v>
      </c>
      <c r="Q12" s="247">
        <v>0</v>
      </c>
      <c r="R12" s="253" t="s">
        <v>685</v>
      </c>
      <c r="S12" s="243" t="s">
        <v>247</v>
      </c>
      <c r="T12" s="243" t="s">
        <v>248</v>
      </c>
      <c r="U12" s="243" t="s">
        <v>249</v>
      </c>
      <c r="V12" s="242">
        <v>0</v>
      </c>
      <c r="W12" s="241">
        <v>40</v>
      </c>
      <c r="X12" s="243" t="s">
        <v>250</v>
      </c>
      <c r="Y12" s="248">
        <v>43889</v>
      </c>
      <c r="Z12" s="248">
        <v>43889</v>
      </c>
      <c r="AA12" s="249">
        <v>43892.075937499998</v>
      </c>
      <c r="AB12" s="243" t="s">
        <v>251</v>
      </c>
      <c r="AC12" s="243" t="s">
        <v>252</v>
      </c>
      <c r="AD12" s="243" t="s">
        <v>253</v>
      </c>
      <c r="AE12" s="243" t="s">
        <v>254</v>
      </c>
      <c r="AF12" s="244"/>
      <c r="AG12" s="244"/>
      <c r="AH12" s="244"/>
      <c r="AI12" s="244"/>
      <c r="AJ12" s="243" t="s">
        <v>674</v>
      </c>
      <c r="AK12" s="243" t="s">
        <v>686</v>
      </c>
      <c r="AL12" s="244"/>
      <c r="AM12" s="243" t="s">
        <v>287</v>
      </c>
      <c r="AN12" s="243" t="s">
        <v>687</v>
      </c>
      <c r="AO12" s="243" t="s">
        <v>688</v>
      </c>
      <c r="AP12" s="244"/>
      <c r="AQ12" s="244"/>
      <c r="AR12" s="244"/>
      <c r="AS12" s="244"/>
      <c r="AT12" s="244"/>
      <c r="AU12" s="244"/>
      <c r="AV12" s="244"/>
      <c r="AW12" s="244"/>
      <c r="AX12" s="244"/>
      <c r="AY12" s="244"/>
      <c r="AZ12" s="243" t="s">
        <v>285</v>
      </c>
      <c r="BA12" s="243" t="s">
        <v>597</v>
      </c>
      <c r="BB12" s="243" t="s">
        <v>598</v>
      </c>
      <c r="BC12" s="243" t="s">
        <v>266</v>
      </c>
      <c r="BD12" s="243" t="s">
        <v>266</v>
      </c>
      <c r="BE12" s="243" t="s">
        <v>250</v>
      </c>
      <c r="BF12" s="243" t="s">
        <v>597</v>
      </c>
      <c r="BG12" s="243" t="s">
        <v>599</v>
      </c>
      <c r="BH12" s="243" t="s">
        <v>600</v>
      </c>
      <c r="BI12" s="243" t="s">
        <v>263</v>
      </c>
      <c r="BJ12" s="243" t="s">
        <v>601</v>
      </c>
      <c r="BK12" s="243" t="s">
        <v>602</v>
      </c>
      <c r="BL12" s="243" t="s">
        <v>603</v>
      </c>
      <c r="BM12" s="243" t="s">
        <v>266</v>
      </c>
      <c r="BN12" s="243" t="s">
        <v>266</v>
      </c>
      <c r="BO12" s="244"/>
      <c r="BP12" s="224"/>
    </row>
    <row r="13" spans="1:68" ht="33.75" x14ac:dyDescent="0.25">
      <c r="A13" s="232">
        <v>2020</v>
      </c>
      <c r="B13" s="233">
        <v>2</v>
      </c>
      <c r="C13" s="234" t="s">
        <v>243</v>
      </c>
      <c r="D13" s="234" t="s">
        <v>244</v>
      </c>
      <c r="E13" s="234" t="s">
        <v>244</v>
      </c>
      <c r="F13" s="234" t="s">
        <v>283</v>
      </c>
      <c r="G13" s="234" t="s">
        <v>245</v>
      </c>
      <c r="H13" s="234" t="s">
        <v>592</v>
      </c>
      <c r="I13" s="235"/>
      <c r="J13" s="234" t="s">
        <v>54</v>
      </c>
      <c r="K13" s="236">
        <v>-283550</v>
      </c>
      <c r="L13" s="236">
        <v>-283550</v>
      </c>
      <c r="M13" s="237">
        <v>-16.45</v>
      </c>
      <c r="N13" s="237">
        <v>-12.19</v>
      </c>
      <c r="O13" s="237">
        <v>-95.03</v>
      </c>
      <c r="P13" s="238">
        <v>0</v>
      </c>
      <c r="Q13" s="238">
        <v>0</v>
      </c>
      <c r="R13" s="254" t="s">
        <v>685</v>
      </c>
      <c r="S13" s="234" t="s">
        <v>247</v>
      </c>
      <c r="T13" s="234" t="s">
        <v>248</v>
      </c>
      <c r="U13" s="234" t="s">
        <v>249</v>
      </c>
      <c r="V13" s="233">
        <v>0</v>
      </c>
      <c r="W13" s="232">
        <v>40</v>
      </c>
      <c r="X13" s="234" t="s">
        <v>250</v>
      </c>
      <c r="Y13" s="239">
        <v>43889</v>
      </c>
      <c r="Z13" s="239">
        <v>43889</v>
      </c>
      <c r="AA13" s="240">
        <v>43892.075937499998</v>
      </c>
      <c r="AB13" s="234" t="s">
        <v>251</v>
      </c>
      <c r="AC13" s="234" t="s">
        <v>252</v>
      </c>
      <c r="AD13" s="234" t="s">
        <v>253</v>
      </c>
      <c r="AE13" s="234" t="s">
        <v>254</v>
      </c>
      <c r="AF13" s="235"/>
      <c r="AG13" s="235"/>
      <c r="AH13" s="235"/>
      <c r="AI13" s="235"/>
      <c r="AJ13" s="234" t="s">
        <v>674</v>
      </c>
      <c r="AK13" s="234" t="s">
        <v>686</v>
      </c>
      <c r="AL13" s="235"/>
      <c r="AM13" s="234" t="s">
        <v>287</v>
      </c>
      <c r="AN13" s="234" t="s">
        <v>687</v>
      </c>
      <c r="AO13" s="234" t="s">
        <v>688</v>
      </c>
      <c r="AP13" s="235"/>
      <c r="AQ13" s="235"/>
      <c r="AR13" s="235"/>
      <c r="AS13" s="235"/>
      <c r="AT13" s="235"/>
      <c r="AU13" s="235"/>
      <c r="AV13" s="235"/>
      <c r="AW13" s="235"/>
      <c r="AX13" s="235"/>
      <c r="AY13" s="235"/>
      <c r="AZ13" s="234" t="s">
        <v>285</v>
      </c>
      <c r="BA13" s="234" t="s">
        <v>597</v>
      </c>
      <c r="BB13" s="234" t="s">
        <v>598</v>
      </c>
      <c r="BC13" s="234" t="s">
        <v>266</v>
      </c>
      <c r="BD13" s="234" t="s">
        <v>266</v>
      </c>
      <c r="BE13" s="234" t="s">
        <v>250</v>
      </c>
      <c r="BF13" s="234" t="s">
        <v>597</v>
      </c>
      <c r="BG13" s="234" t="s">
        <v>599</v>
      </c>
      <c r="BH13" s="234" t="s">
        <v>600</v>
      </c>
      <c r="BI13" s="234" t="s">
        <v>263</v>
      </c>
      <c r="BJ13" s="234" t="s">
        <v>601</v>
      </c>
      <c r="BK13" s="234" t="s">
        <v>602</v>
      </c>
      <c r="BL13" s="234" t="s">
        <v>603</v>
      </c>
      <c r="BM13" s="234" t="s">
        <v>266</v>
      </c>
      <c r="BN13" s="234" t="s">
        <v>266</v>
      </c>
      <c r="BO13" s="235"/>
      <c r="BP13" s="224"/>
    </row>
    <row r="14" spans="1:68" x14ac:dyDescent="0.25">
      <c r="A14" s="241">
        <v>2020</v>
      </c>
      <c r="B14" s="242">
        <v>2</v>
      </c>
      <c r="C14" s="243" t="s">
        <v>243</v>
      </c>
      <c r="D14" s="243" t="s">
        <v>244</v>
      </c>
      <c r="E14" s="243" t="s">
        <v>244</v>
      </c>
      <c r="F14" s="243" t="s">
        <v>283</v>
      </c>
      <c r="G14" s="243" t="s">
        <v>245</v>
      </c>
      <c r="H14" s="243" t="s">
        <v>592</v>
      </c>
      <c r="I14" s="244"/>
      <c r="J14" s="243" t="s">
        <v>54</v>
      </c>
      <c r="K14" s="245">
        <v>-19046000</v>
      </c>
      <c r="L14" s="245">
        <v>-19046000</v>
      </c>
      <c r="M14" s="246">
        <v>-1104.67</v>
      </c>
      <c r="N14" s="246">
        <v>-818.98</v>
      </c>
      <c r="O14" s="246">
        <v>-6383.11</v>
      </c>
      <c r="P14" s="247">
        <v>0</v>
      </c>
      <c r="Q14" s="247">
        <v>0</v>
      </c>
      <c r="R14" s="243" t="s">
        <v>689</v>
      </c>
      <c r="S14" s="243" t="s">
        <v>247</v>
      </c>
      <c r="T14" s="243" t="s">
        <v>248</v>
      </c>
      <c r="U14" s="243" t="s">
        <v>249</v>
      </c>
      <c r="V14" s="242">
        <v>0</v>
      </c>
      <c r="W14" s="241">
        <v>42</v>
      </c>
      <c r="X14" s="243" t="s">
        <v>250</v>
      </c>
      <c r="Y14" s="248">
        <v>43889</v>
      </c>
      <c r="Z14" s="248">
        <v>43889</v>
      </c>
      <c r="AA14" s="249">
        <v>43892.075937499998</v>
      </c>
      <c r="AB14" s="243" t="s">
        <v>251</v>
      </c>
      <c r="AC14" s="243" t="s">
        <v>252</v>
      </c>
      <c r="AD14" s="243" t="s">
        <v>253</v>
      </c>
      <c r="AE14" s="243" t="s">
        <v>284</v>
      </c>
      <c r="AF14" s="244"/>
      <c r="AG14" s="243" t="s">
        <v>690</v>
      </c>
      <c r="AH14" s="244"/>
      <c r="AI14" s="244"/>
      <c r="AJ14" s="244"/>
      <c r="AK14" s="244"/>
      <c r="AL14" s="244"/>
      <c r="AM14" s="244"/>
      <c r="AN14" s="244"/>
      <c r="AO14" s="243" t="s">
        <v>640</v>
      </c>
      <c r="AP14" s="244"/>
      <c r="AQ14" s="244"/>
      <c r="AR14" s="244"/>
      <c r="AS14" s="244"/>
      <c r="AT14" s="244"/>
      <c r="AU14" s="244"/>
      <c r="AV14" s="244"/>
      <c r="AW14" s="244"/>
      <c r="AX14" s="244"/>
      <c r="AY14" s="244"/>
      <c r="AZ14" s="243" t="s">
        <v>285</v>
      </c>
      <c r="BA14" s="243" t="s">
        <v>597</v>
      </c>
      <c r="BB14" s="243" t="s">
        <v>598</v>
      </c>
      <c r="BC14" s="243" t="s">
        <v>266</v>
      </c>
      <c r="BD14" s="243" t="s">
        <v>266</v>
      </c>
      <c r="BE14" s="243" t="s">
        <v>250</v>
      </c>
      <c r="BF14" s="243" t="s">
        <v>597</v>
      </c>
      <c r="BG14" s="243" t="s">
        <v>599</v>
      </c>
      <c r="BH14" s="243" t="s">
        <v>600</v>
      </c>
      <c r="BI14" s="243" t="s">
        <v>263</v>
      </c>
      <c r="BJ14" s="243" t="s">
        <v>601</v>
      </c>
      <c r="BK14" s="243" t="s">
        <v>602</v>
      </c>
      <c r="BL14" s="243" t="s">
        <v>603</v>
      </c>
      <c r="BM14" s="243" t="s">
        <v>266</v>
      </c>
      <c r="BN14" s="243" t="s">
        <v>266</v>
      </c>
      <c r="BO14" s="244"/>
    </row>
    <row r="15" spans="1:68" ht="33.75" x14ac:dyDescent="0.25">
      <c r="A15" s="232">
        <v>2020</v>
      </c>
      <c r="B15" s="233">
        <v>2</v>
      </c>
      <c r="C15" s="234" t="s">
        <v>243</v>
      </c>
      <c r="D15" s="234" t="s">
        <v>244</v>
      </c>
      <c r="E15" s="234" t="s">
        <v>244</v>
      </c>
      <c r="F15" s="234" t="s">
        <v>283</v>
      </c>
      <c r="G15" s="234" t="s">
        <v>245</v>
      </c>
      <c r="H15" s="234" t="s">
        <v>592</v>
      </c>
      <c r="I15" s="235"/>
      <c r="J15" s="234" t="s">
        <v>54</v>
      </c>
      <c r="K15" s="236">
        <v>269350</v>
      </c>
      <c r="L15" s="236">
        <v>269350</v>
      </c>
      <c r="M15" s="237">
        <v>15.62</v>
      </c>
      <c r="N15" s="237">
        <v>11.58</v>
      </c>
      <c r="O15" s="237">
        <v>90.27</v>
      </c>
      <c r="P15" s="238">
        <v>0</v>
      </c>
      <c r="Q15" s="238">
        <v>0</v>
      </c>
      <c r="R15" s="254" t="s">
        <v>685</v>
      </c>
      <c r="S15" s="234" t="s">
        <v>247</v>
      </c>
      <c r="T15" s="234" t="s">
        <v>248</v>
      </c>
      <c r="U15" s="234" t="s">
        <v>249</v>
      </c>
      <c r="V15" s="233">
        <v>0</v>
      </c>
      <c r="W15" s="232">
        <v>55</v>
      </c>
      <c r="X15" s="234" t="s">
        <v>250</v>
      </c>
      <c r="Y15" s="239">
        <v>43889</v>
      </c>
      <c r="Z15" s="239">
        <v>43889</v>
      </c>
      <c r="AA15" s="240">
        <v>43893.131226851852</v>
      </c>
      <c r="AB15" s="234" t="s">
        <v>251</v>
      </c>
      <c r="AC15" s="234" t="s">
        <v>252</v>
      </c>
      <c r="AD15" s="234" t="s">
        <v>253</v>
      </c>
      <c r="AE15" s="234" t="s">
        <v>286</v>
      </c>
      <c r="AF15" s="235"/>
      <c r="AG15" s="234" t="s">
        <v>691</v>
      </c>
      <c r="AH15" s="235"/>
      <c r="AI15" s="235"/>
      <c r="AJ15" s="234" t="s">
        <v>674</v>
      </c>
      <c r="AK15" s="235"/>
      <c r="AL15" s="235"/>
      <c r="AM15" s="235"/>
      <c r="AN15" s="235"/>
      <c r="AO15" s="234" t="s">
        <v>640</v>
      </c>
      <c r="AP15" s="235"/>
      <c r="AQ15" s="235"/>
      <c r="AR15" s="235"/>
      <c r="AS15" s="235"/>
      <c r="AT15" s="235"/>
      <c r="AU15" s="235"/>
      <c r="AV15" s="235"/>
      <c r="AW15" s="235"/>
      <c r="AX15" s="235"/>
      <c r="AY15" s="235"/>
      <c r="AZ15" s="234" t="s">
        <v>285</v>
      </c>
      <c r="BA15" s="234" t="s">
        <v>597</v>
      </c>
      <c r="BB15" s="234" t="s">
        <v>598</v>
      </c>
      <c r="BC15" s="234" t="s">
        <v>266</v>
      </c>
      <c r="BD15" s="234" t="s">
        <v>266</v>
      </c>
      <c r="BE15" s="234" t="s">
        <v>250</v>
      </c>
      <c r="BF15" s="234" t="s">
        <v>597</v>
      </c>
      <c r="BG15" s="234" t="s">
        <v>599</v>
      </c>
      <c r="BH15" s="234" t="s">
        <v>600</v>
      </c>
      <c r="BI15" s="234" t="s">
        <v>263</v>
      </c>
      <c r="BJ15" s="234" t="s">
        <v>601</v>
      </c>
      <c r="BK15" s="234" t="s">
        <v>602</v>
      </c>
      <c r="BL15" s="234" t="s">
        <v>603</v>
      </c>
      <c r="BM15" s="234" t="s">
        <v>266</v>
      </c>
      <c r="BN15" s="234" t="s">
        <v>266</v>
      </c>
      <c r="BO15" s="235"/>
      <c r="BP15" s="224"/>
    </row>
    <row r="16" spans="1:68" x14ac:dyDescent="0.25">
      <c r="A16" s="241">
        <v>2020</v>
      </c>
      <c r="B16" s="242">
        <v>2</v>
      </c>
      <c r="C16" s="243" t="s">
        <v>243</v>
      </c>
      <c r="D16" s="243" t="s">
        <v>244</v>
      </c>
      <c r="E16" s="243" t="s">
        <v>244</v>
      </c>
      <c r="F16" s="243" t="s">
        <v>283</v>
      </c>
      <c r="G16" s="243" t="s">
        <v>245</v>
      </c>
      <c r="H16" s="243" t="s">
        <v>592</v>
      </c>
      <c r="I16" s="244"/>
      <c r="J16" s="243" t="s">
        <v>54</v>
      </c>
      <c r="K16" s="245">
        <v>283550</v>
      </c>
      <c r="L16" s="245">
        <v>283550</v>
      </c>
      <c r="M16" s="246">
        <v>16.45</v>
      </c>
      <c r="N16" s="246">
        <v>12.19</v>
      </c>
      <c r="O16" s="246">
        <v>95.03</v>
      </c>
      <c r="P16" s="247">
        <v>0</v>
      </c>
      <c r="Q16" s="247">
        <v>0</v>
      </c>
      <c r="R16" s="253" t="s">
        <v>685</v>
      </c>
      <c r="S16" s="243" t="s">
        <v>247</v>
      </c>
      <c r="T16" s="243" t="s">
        <v>248</v>
      </c>
      <c r="U16" s="243" t="s">
        <v>249</v>
      </c>
      <c r="V16" s="242">
        <v>0</v>
      </c>
      <c r="W16" s="241">
        <v>55</v>
      </c>
      <c r="X16" s="243" t="s">
        <v>250</v>
      </c>
      <c r="Y16" s="248">
        <v>43889</v>
      </c>
      <c r="Z16" s="248">
        <v>43889</v>
      </c>
      <c r="AA16" s="249">
        <v>43893.131226851852</v>
      </c>
      <c r="AB16" s="243" t="s">
        <v>251</v>
      </c>
      <c r="AC16" s="243" t="s">
        <v>252</v>
      </c>
      <c r="AD16" s="243" t="s">
        <v>253</v>
      </c>
      <c r="AE16" s="243" t="s">
        <v>286</v>
      </c>
      <c r="AF16" s="244"/>
      <c r="AG16" s="243" t="s">
        <v>691</v>
      </c>
      <c r="AH16" s="244"/>
      <c r="AI16" s="244"/>
      <c r="AJ16" s="243" t="s">
        <v>674</v>
      </c>
      <c r="AK16" s="244"/>
      <c r="AL16" s="244"/>
      <c r="AM16" s="244"/>
      <c r="AN16" s="244"/>
      <c r="AO16" s="243" t="s">
        <v>640</v>
      </c>
      <c r="AP16" s="244"/>
      <c r="AQ16" s="244"/>
      <c r="AR16" s="244"/>
      <c r="AS16" s="244"/>
      <c r="AT16" s="244"/>
      <c r="AU16" s="244"/>
      <c r="AV16" s="244"/>
      <c r="AW16" s="244"/>
      <c r="AX16" s="244"/>
      <c r="AY16" s="244"/>
      <c r="AZ16" s="243" t="s">
        <v>285</v>
      </c>
      <c r="BA16" s="243" t="s">
        <v>597</v>
      </c>
      <c r="BB16" s="243" t="s">
        <v>598</v>
      </c>
      <c r="BC16" s="243" t="s">
        <v>266</v>
      </c>
      <c r="BD16" s="243" t="s">
        <v>266</v>
      </c>
      <c r="BE16" s="243" t="s">
        <v>250</v>
      </c>
      <c r="BF16" s="243" t="s">
        <v>597</v>
      </c>
      <c r="BG16" s="243" t="s">
        <v>599</v>
      </c>
      <c r="BH16" s="243" t="s">
        <v>600</v>
      </c>
      <c r="BI16" s="243" t="s">
        <v>263</v>
      </c>
      <c r="BJ16" s="243" t="s">
        <v>601</v>
      </c>
      <c r="BK16" s="243" t="s">
        <v>602</v>
      </c>
      <c r="BL16" s="243" t="s">
        <v>603</v>
      </c>
      <c r="BM16" s="243" t="s">
        <v>266</v>
      </c>
      <c r="BN16" s="243" t="s">
        <v>266</v>
      </c>
      <c r="BO16" s="244"/>
    </row>
    <row r="17" spans="1:68" ht="33.75" x14ac:dyDescent="0.25">
      <c r="A17" s="232">
        <v>2020</v>
      </c>
      <c r="B17" s="233">
        <v>2</v>
      </c>
      <c r="C17" s="234" t="s">
        <v>243</v>
      </c>
      <c r="D17" s="234" t="s">
        <v>244</v>
      </c>
      <c r="E17" s="234" t="s">
        <v>244</v>
      </c>
      <c r="F17" s="234" t="s">
        <v>283</v>
      </c>
      <c r="G17" s="234" t="s">
        <v>245</v>
      </c>
      <c r="H17" s="234" t="s">
        <v>592</v>
      </c>
      <c r="I17" s="235"/>
      <c r="J17" s="234" t="s">
        <v>54</v>
      </c>
      <c r="K17" s="236">
        <v>-269558</v>
      </c>
      <c r="L17" s="236">
        <v>-269558</v>
      </c>
      <c r="M17" s="237">
        <v>-15.63</v>
      </c>
      <c r="N17" s="237">
        <v>-11.59</v>
      </c>
      <c r="O17" s="237">
        <v>-90.34</v>
      </c>
      <c r="P17" s="238">
        <v>0</v>
      </c>
      <c r="Q17" s="238">
        <v>0</v>
      </c>
      <c r="R17" s="250" t="s">
        <v>685</v>
      </c>
      <c r="S17" s="234" t="s">
        <v>247</v>
      </c>
      <c r="T17" s="234" t="s">
        <v>248</v>
      </c>
      <c r="U17" s="234" t="s">
        <v>249</v>
      </c>
      <c r="V17" s="233">
        <v>0</v>
      </c>
      <c r="W17" s="232">
        <v>55</v>
      </c>
      <c r="X17" s="234" t="s">
        <v>250</v>
      </c>
      <c r="Y17" s="239">
        <v>43889</v>
      </c>
      <c r="Z17" s="239">
        <v>43889</v>
      </c>
      <c r="AA17" s="240">
        <v>43893.131226851852</v>
      </c>
      <c r="AB17" s="234" t="s">
        <v>251</v>
      </c>
      <c r="AC17" s="234" t="s">
        <v>252</v>
      </c>
      <c r="AD17" s="234" t="s">
        <v>253</v>
      </c>
      <c r="AE17" s="234" t="s">
        <v>286</v>
      </c>
      <c r="AF17" s="235"/>
      <c r="AG17" s="234" t="s">
        <v>691</v>
      </c>
      <c r="AH17" s="235"/>
      <c r="AI17" s="235"/>
      <c r="AJ17" s="234" t="s">
        <v>674</v>
      </c>
      <c r="AK17" s="235"/>
      <c r="AL17" s="235"/>
      <c r="AM17" s="235"/>
      <c r="AN17" s="235"/>
      <c r="AO17" s="234" t="s">
        <v>640</v>
      </c>
      <c r="AP17" s="235"/>
      <c r="AQ17" s="235"/>
      <c r="AR17" s="235"/>
      <c r="AS17" s="235"/>
      <c r="AT17" s="235"/>
      <c r="AU17" s="235"/>
      <c r="AV17" s="235"/>
      <c r="AW17" s="235"/>
      <c r="AX17" s="235"/>
      <c r="AY17" s="235"/>
      <c r="AZ17" s="234" t="s">
        <v>285</v>
      </c>
      <c r="BA17" s="234" t="s">
        <v>597</v>
      </c>
      <c r="BB17" s="234" t="s">
        <v>598</v>
      </c>
      <c r="BC17" s="234" t="s">
        <v>266</v>
      </c>
      <c r="BD17" s="234" t="s">
        <v>266</v>
      </c>
      <c r="BE17" s="234" t="s">
        <v>250</v>
      </c>
      <c r="BF17" s="234" t="s">
        <v>597</v>
      </c>
      <c r="BG17" s="234" t="s">
        <v>599</v>
      </c>
      <c r="BH17" s="234" t="s">
        <v>600</v>
      </c>
      <c r="BI17" s="234" t="s">
        <v>263</v>
      </c>
      <c r="BJ17" s="234" t="s">
        <v>601</v>
      </c>
      <c r="BK17" s="234" t="s">
        <v>602</v>
      </c>
      <c r="BL17" s="234" t="s">
        <v>603</v>
      </c>
      <c r="BM17" s="234" t="s">
        <v>266</v>
      </c>
      <c r="BN17" s="234" t="s">
        <v>266</v>
      </c>
      <c r="BO17" s="235"/>
      <c r="BP17" s="224" t="str">
        <f t="shared" ref="BP17:BP25" si="2">IF(K17&gt;0,"D","C")</f>
        <v>C</v>
      </c>
    </row>
    <row r="18" spans="1:68" x14ac:dyDescent="0.25">
      <c r="A18" s="241">
        <v>2020</v>
      </c>
      <c r="B18" s="242">
        <v>2</v>
      </c>
      <c r="C18" s="243" t="s">
        <v>243</v>
      </c>
      <c r="D18" s="243" t="s">
        <v>244</v>
      </c>
      <c r="E18" s="243" t="s">
        <v>244</v>
      </c>
      <c r="F18" s="243" t="s">
        <v>283</v>
      </c>
      <c r="G18" s="243" t="s">
        <v>245</v>
      </c>
      <c r="H18" s="243" t="s">
        <v>592</v>
      </c>
      <c r="I18" s="244"/>
      <c r="J18" s="243" t="s">
        <v>54</v>
      </c>
      <c r="K18" s="245">
        <v>-283745</v>
      </c>
      <c r="L18" s="245">
        <v>-283745</v>
      </c>
      <c r="M18" s="246">
        <v>-16.46</v>
      </c>
      <c r="N18" s="246">
        <v>-12.2</v>
      </c>
      <c r="O18" s="246">
        <v>-95.09</v>
      </c>
      <c r="P18" s="247">
        <v>0</v>
      </c>
      <c r="Q18" s="247">
        <v>0</v>
      </c>
      <c r="R18" s="251" t="s">
        <v>685</v>
      </c>
      <c r="S18" s="243" t="s">
        <v>247</v>
      </c>
      <c r="T18" s="243" t="s">
        <v>248</v>
      </c>
      <c r="U18" s="243" t="s">
        <v>249</v>
      </c>
      <c r="V18" s="242">
        <v>0</v>
      </c>
      <c r="W18" s="241">
        <v>55</v>
      </c>
      <c r="X18" s="243" t="s">
        <v>250</v>
      </c>
      <c r="Y18" s="248">
        <v>43889</v>
      </c>
      <c r="Z18" s="248">
        <v>43889</v>
      </c>
      <c r="AA18" s="249">
        <v>43893.131226851852</v>
      </c>
      <c r="AB18" s="243" t="s">
        <v>251</v>
      </c>
      <c r="AC18" s="243" t="s">
        <v>252</v>
      </c>
      <c r="AD18" s="243" t="s">
        <v>253</v>
      </c>
      <c r="AE18" s="243" t="s">
        <v>286</v>
      </c>
      <c r="AF18" s="244"/>
      <c r="AG18" s="243" t="s">
        <v>691</v>
      </c>
      <c r="AH18" s="244"/>
      <c r="AI18" s="244"/>
      <c r="AJ18" s="243" t="s">
        <v>674</v>
      </c>
      <c r="AK18" s="244"/>
      <c r="AL18" s="244"/>
      <c r="AM18" s="244"/>
      <c r="AN18" s="244"/>
      <c r="AO18" s="243" t="s">
        <v>640</v>
      </c>
      <c r="AP18" s="244"/>
      <c r="AQ18" s="244"/>
      <c r="AR18" s="244"/>
      <c r="AS18" s="244"/>
      <c r="AT18" s="244"/>
      <c r="AU18" s="244"/>
      <c r="AV18" s="244"/>
      <c r="AW18" s="244"/>
      <c r="AX18" s="244"/>
      <c r="AY18" s="244"/>
      <c r="AZ18" s="243" t="s">
        <v>285</v>
      </c>
      <c r="BA18" s="243" t="s">
        <v>597</v>
      </c>
      <c r="BB18" s="243" t="s">
        <v>598</v>
      </c>
      <c r="BC18" s="243" t="s">
        <v>266</v>
      </c>
      <c r="BD18" s="243" t="s">
        <v>266</v>
      </c>
      <c r="BE18" s="243" t="s">
        <v>250</v>
      </c>
      <c r="BF18" s="243" t="s">
        <v>597</v>
      </c>
      <c r="BG18" s="243" t="s">
        <v>599</v>
      </c>
      <c r="BH18" s="243" t="s">
        <v>600</v>
      </c>
      <c r="BI18" s="243" t="s">
        <v>263</v>
      </c>
      <c r="BJ18" s="243" t="s">
        <v>601</v>
      </c>
      <c r="BK18" s="243" t="s">
        <v>602</v>
      </c>
      <c r="BL18" s="243" t="s">
        <v>603</v>
      </c>
      <c r="BM18" s="243" t="s">
        <v>266</v>
      </c>
      <c r="BN18" s="243" t="s">
        <v>266</v>
      </c>
      <c r="BO18" s="244"/>
      <c r="BP18" s="224" t="str">
        <f t="shared" si="2"/>
        <v>C</v>
      </c>
    </row>
    <row r="19" spans="1:68" ht="22.5" x14ac:dyDescent="0.25">
      <c r="A19" s="232">
        <v>2020</v>
      </c>
      <c r="B19" s="233">
        <v>2</v>
      </c>
      <c r="C19" s="234" t="s">
        <v>243</v>
      </c>
      <c r="D19" s="234" t="s">
        <v>277</v>
      </c>
      <c r="E19" s="234" t="s">
        <v>244</v>
      </c>
      <c r="F19" s="234" t="s">
        <v>283</v>
      </c>
      <c r="G19" s="234" t="s">
        <v>245</v>
      </c>
      <c r="H19" s="234" t="s">
        <v>246</v>
      </c>
      <c r="I19" s="235"/>
      <c r="J19" s="234" t="s">
        <v>54</v>
      </c>
      <c r="K19" s="236">
        <v>0</v>
      </c>
      <c r="L19" s="236">
        <v>0</v>
      </c>
      <c r="M19" s="237">
        <v>-534.72</v>
      </c>
      <c r="N19" s="237">
        <v>0</v>
      </c>
      <c r="O19" s="237">
        <v>-647.14</v>
      </c>
      <c r="P19" s="238">
        <v>0</v>
      </c>
      <c r="Q19" s="238">
        <v>0</v>
      </c>
      <c r="R19" s="234" t="s">
        <v>273</v>
      </c>
      <c r="S19" s="235"/>
      <c r="T19" s="234" t="s">
        <v>274</v>
      </c>
      <c r="U19" s="234" t="s">
        <v>275</v>
      </c>
      <c r="V19" s="233">
        <v>0</v>
      </c>
      <c r="W19" s="232">
        <v>70</v>
      </c>
      <c r="X19" s="234" t="s">
        <v>250</v>
      </c>
      <c r="Y19" s="239">
        <v>43890</v>
      </c>
      <c r="Z19" s="239">
        <v>43890</v>
      </c>
      <c r="AA19" s="240">
        <v>43894.044016203705</v>
      </c>
      <c r="AB19" s="234" t="s">
        <v>276</v>
      </c>
      <c r="AC19" s="235"/>
      <c r="AD19" s="235"/>
      <c r="AE19" s="235"/>
      <c r="AF19" s="235"/>
      <c r="AG19" s="235"/>
      <c r="AH19" s="235"/>
      <c r="AI19" s="235"/>
      <c r="AJ19" s="235"/>
      <c r="AK19" s="235"/>
      <c r="AL19" s="235"/>
      <c r="AM19" s="235"/>
      <c r="AN19" s="235"/>
      <c r="AO19" s="235"/>
      <c r="AP19" s="235"/>
      <c r="AQ19" s="235"/>
      <c r="AR19" s="235"/>
      <c r="AS19" s="235"/>
      <c r="AT19" s="235"/>
      <c r="AU19" s="235"/>
      <c r="AV19" s="235"/>
      <c r="AW19" s="235"/>
      <c r="AX19" s="235"/>
      <c r="AY19" s="235"/>
      <c r="AZ19" s="234" t="s">
        <v>285</v>
      </c>
      <c r="BA19" s="234" t="s">
        <v>256</v>
      </c>
      <c r="BB19" s="234" t="s">
        <v>257</v>
      </c>
      <c r="BC19" s="234" t="s">
        <v>258</v>
      </c>
      <c r="BD19" s="234" t="s">
        <v>259</v>
      </c>
      <c r="BE19" s="234" t="s">
        <v>626</v>
      </c>
      <c r="BF19" s="234" t="s">
        <v>256</v>
      </c>
      <c r="BG19" s="234" t="s">
        <v>261</v>
      </c>
      <c r="BH19" s="234" t="s">
        <v>262</v>
      </c>
      <c r="BI19" s="234" t="s">
        <v>263</v>
      </c>
      <c r="BJ19" s="234" t="s">
        <v>264</v>
      </c>
      <c r="BK19" s="234" t="s">
        <v>279</v>
      </c>
      <c r="BL19" s="234" t="s">
        <v>265</v>
      </c>
      <c r="BM19" s="234" t="s">
        <v>627</v>
      </c>
      <c r="BN19" s="234" t="s">
        <v>267</v>
      </c>
      <c r="BO19" s="235"/>
    </row>
    <row r="20" spans="1:68" x14ac:dyDescent="0.25">
      <c r="A20" s="241">
        <v>2020</v>
      </c>
      <c r="B20" s="242">
        <v>2</v>
      </c>
      <c r="C20" s="243" t="s">
        <v>243</v>
      </c>
      <c r="D20" s="243" t="s">
        <v>277</v>
      </c>
      <c r="E20" s="243" t="s">
        <v>244</v>
      </c>
      <c r="F20" s="243" t="s">
        <v>283</v>
      </c>
      <c r="G20" s="243" t="s">
        <v>245</v>
      </c>
      <c r="H20" s="243" t="s">
        <v>592</v>
      </c>
      <c r="I20" s="244"/>
      <c r="J20" s="243" t="s">
        <v>54</v>
      </c>
      <c r="K20" s="245">
        <v>0</v>
      </c>
      <c r="L20" s="245">
        <v>0</v>
      </c>
      <c r="M20" s="246">
        <v>0</v>
      </c>
      <c r="N20" s="246">
        <v>0</v>
      </c>
      <c r="O20" s="246">
        <v>-0.01</v>
      </c>
      <c r="P20" s="247">
        <v>0</v>
      </c>
      <c r="Q20" s="247">
        <v>0</v>
      </c>
      <c r="R20" s="243" t="s">
        <v>273</v>
      </c>
      <c r="S20" s="244"/>
      <c r="T20" s="243" t="s">
        <v>274</v>
      </c>
      <c r="U20" s="243" t="s">
        <v>275</v>
      </c>
      <c r="V20" s="242">
        <v>0</v>
      </c>
      <c r="W20" s="241">
        <v>57</v>
      </c>
      <c r="X20" s="243" t="s">
        <v>250</v>
      </c>
      <c r="Y20" s="248">
        <v>43890</v>
      </c>
      <c r="Z20" s="248">
        <v>43890</v>
      </c>
      <c r="AA20" s="249">
        <v>43893.131226851852</v>
      </c>
      <c r="AB20" s="243" t="s">
        <v>276</v>
      </c>
      <c r="AC20" s="244"/>
      <c r="AD20" s="244"/>
      <c r="AE20" s="244"/>
      <c r="AF20" s="244"/>
      <c r="AG20" s="244"/>
      <c r="AH20" s="244"/>
      <c r="AI20" s="244"/>
      <c r="AJ20" s="244"/>
      <c r="AK20" s="244"/>
      <c r="AL20" s="244"/>
      <c r="AM20" s="244"/>
      <c r="AN20" s="244"/>
      <c r="AO20" s="244"/>
      <c r="AP20" s="244"/>
      <c r="AQ20" s="244"/>
      <c r="AR20" s="244"/>
      <c r="AS20" s="244"/>
      <c r="AT20" s="244"/>
      <c r="AU20" s="244"/>
      <c r="AV20" s="244"/>
      <c r="AW20" s="244"/>
      <c r="AX20" s="244"/>
      <c r="AY20" s="244"/>
      <c r="AZ20" s="243" t="s">
        <v>285</v>
      </c>
      <c r="BA20" s="243" t="s">
        <v>597</v>
      </c>
      <c r="BB20" s="243" t="s">
        <v>598</v>
      </c>
      <c r="BC20" s="243" t="s">
        <v>266</v>
      </c>
      <c r="BD20" s="243" t="s">
        <v>266</v>
      </c>
      <c r="BE20" s="243" t="s">
        <v>250</v>
      </c>
      <c r="BF20" s="243" t="s">
        <v>597</v>
      </c>
      <c r="BG20" s="243" t="s">
        <v>599</v>
      </c>
      <c r="BH20" s="243" t="s">
        <v>600</v>
      </c>
      <c r="BI20" s="243" t="s">
        <v>263</v>
      </c>
      <c r="BJ20" s="243" t="s">
        <v>601</v>
      </c>
      <c r="BK20" s="243" t="s">
        <v>602</v>
      </c>
      <c r="BL20" s="243" t="s">
        <v>603</v>
      </c>
      <c r="BM20" s="243" t="s">
        <v>266</v>
      </c>
      <c r="BN20" s="243" t="s">
        <v>266</v>
      </c>
      <c r="BO20" s="244"/>
    </row>
    <row r="21" spans="1:68" ht="33.75" x14ac:dyDescent="0.25">
      <c r="A21" s="232">
        <v>2020</v>
      </c>
      <c r="B21" s="233">
        <v>2</v>
      </c>
      <c r="C21" s="234" t="s">
        <v>243</v>
      </c>
      <c r="D21" s="234" t="s">
        <v>277</v>
      </c>
      <c r="E21" s="234" t="s">
        <v>244</v>
      </c>
      <c r="F21" s="234" t="s">
        <v>283</v>
      </c>
      <c r="G21" s="234" t="s">
        <v>245</v>
      </c>
      <c r="H21" s="234" t="s">
        <v>592</v>
      </c>
      <c r="I21" s="235"/>
      <c r="J21" s="234" t="s">
        <v>54</v>
      </c>
      <c r="K21" s="236">
        <v>0</v>
      </c>
      <c r="L21" s="236">
        <v>0</v>
      </c>
      <c r="M21" s="237">
        <v>-20.89</v>
      </c>
      <c r="N21" s="237">
        <v>0.01</v>
      </c>
      <c r="O21" s="237">
        <v>-25.27</v>
      </c>
      <c r="P21" s="238">
        <v>0</v>
      </c>
      <c r="Q21" s="238">
        <v>0</v>
      </c>
      <c r="R21" s="234" t="s">
        <v>273</v>
      </c>
      <c r="S21" s="235"/>
      <c r="T21" s="234" t="s">
        <v>274</v>
      </c>
      <c r="U21" s="234" t="s">
        <v>275</v>
      </c>
      <c r="V21" s="233">
        <v>0</v>
      </c>
      <c r="W21" s="232">
        <v>70</v>
      </c>
      <c r="X21" s="234" t="s">
        <v>250</v>
      </c>
      <c r="Y21" s="239">
        <v>43890</v>
      </c>
      <c r="Z21" s="239">
        <v>43890</v>
      </c>
      <c r="AA21" s="240">
        <v>43894.044016203705</v>
      </c>
      <c r="AB21" s="234" t="s">
        <v>276</v>
      </c>
      <c r="AC21" s="235"/>
      <c r="AD21" s="235"/>
      <c r="AE21" s="235"/>
      <c r="AF21" s="235"/>
      <c r="AG21" s="235"/>
      <c r="AH21" s="235"/>
      <c r="AI21" s="235"/>
      <c r="AJ21" s="235"/>
      <c r="AK21" s="235"/>
      <c r="AL21" s="235"/>
      <c r="AM21" s="235"/>
      <c r="AN21" s="235"/>
      <c r="AO21" s="235"/>
      <c r="AP21" s="235"/>
      <c r="AQ21" s="235"/>
      <c r="AR21" s="235"/>
      <c r="AS21" s="235"/>
      <c r="AT21" s="235"/>
      <c r="AU21" s="235"/>
      <c r="AV21" s="235"/>
      <c r="AW21" s="235"/>
      <c r="AX21" s="235"/>
      <c r="AY21" s="235"/>
      <c r="AZ21" s="234" t="s">
        <v>285</v>
      </c>
      <c r="BA21" s="234" t="s">
        <v>597</v>
      </c>
      <c r="BB21" s="234" t="s">
        <v>598</v>
      </c>
      <c r="BC21" s="234" t="s">
        <v>266</v>
      </c>
      <c r="BD21" s="234" t="s">
        <v>266</v>
      </c>
      <c r="BE21" s="234" t="s">
        <v>250</v>
      </c>
      <c r="BF21" s="234" t="s">
        <v>597</v>
      </c>
      <c r="BG21" s="234" t="s">
        <v>599</v>
      </c>
      <c r="BH21" s="234" t="s">
        <v>600</v>
      </c>
      <c r="BI21" s="234" t="s">
        <v>263</v>
      </c>
      <c r="BJ21" s="234" t="s">
        <v>601</v>
      </c>
      <c r="BK21" s="234" t="s">
        <v>602</v>
      </c>
      <c r="BL21" s="234" t="s">
        <v>603</v>
      </c>
      <c r="BM21" s="234" t="s">
        <v>266</v>
      </c>
      <c r="BN21" s="234" t="s">
        <v>266</v>
      </c>
      <c r="BO21" s="235"/>
    </row>
    <row r="22" spans="1:68" x14ac:dyDescent="0.25">
      <c r="A22" s="241">
        <v>2020</v>
      </c>
      <c r="B22" s="242">
        <v>3</v>
      </c>
      <c r="C22" s="243" t="s">
        <v>243</v>
      </c>
      <c r="D22" s="243" t="s">
        <v>244</v>
      </c>
      <c r="E22" s="243" t="s">
        <v>244</v>
      </c>
      <c r="F22" s="243" t="s">
        <v>283</v>
      </c>
      <c r="G22" s="243" t="s">
        <v>245</v>
      </c>
      <c r="H22" s="243" t="s">
        <v>592</v>
      </c>
      <c r="I22" s="244"/>
      <c r="J22" s="243" t="s">
        <v>54</v>
      </c>
      <c r="K22" s="245">
        <v>41417095</v>
      </c>
      <c r="L22" s="245">
        <v>41417095</v>
      </c>
      <c r="M22" s="246">
        <v>2402.19</v>
      </c>
      <c r="N22" s="246">
        <v>1780.94</v>
      </c>
      <c r="O22" s="246">
        <v>13880.59</v>
      </c>
      <c r="P22" s="247">
        <v>0</v>
      </c>
      <c r="Q22" s="247">
        <v>0</v>
      </c>
      <c r="R22" s="251" t="s">
        <v>681</v>
      </c>
      <c r="S22" s="243" t="s">
        <v>247</v>
      </c>
      <c r="T22" s="243" t="s">
        <v>248</v>
      </c>
      <c r="U22" s="243" t="s">
        <v>249</v>
      </c>
      <c r="V22" s="242">
        <v>0</v>
      </c>
      <c r="W22" s="241">
        <v>35</v>
      </c>
      <c r="X22" s="243" t="s">
        <v>250</v>
      </c>
      <c r="Y22" s="248">
        <v>43920</v>
      </c>
      <c r="Z22" s="248">
        <v>43920</v>
      </c>
      <c r="AA22" s="249">
        <v>43921.44803240741</v>
      </c>
      <c r="AB22" s="243" t="s">
        <v>251</v>
      </c>
      <c r="AC22" s="243" t="s">
        <v>252</v>
      </c>
      <c r="AD22" s="243" t="s">
        <v>253</v>
      </c>
      <c r="AE22" s="243" t="s">
        <v>254</v>
      </c>
      <c r="AF22" s="244"/>
      <c r="AG22" s="243" t="s">
        <v>667</v>
      </c>
      <c r="AH22" s="244"/>
      <c r="AI22" s="244"/>
      <c r="AJ22" s="244"/>
      <c r="AK22" s="244"/>
      <c r="AL22" s="244"/>
      <c r="AM22" s="244"/>
      <c r="AN22" s="244"/>
      <c r="AO22" s="243" t="s">
        <v>668</v>
      </c>
      <c r="AP22" s="244"/>
      <c r="AQ22" s="244"/>
      <c r="AR22" s="244"/>
      <c r="AS22" s="244"/>
      <c r="AT22" s="244"/>
      <c r="AU22" s="244"/>
      <c r="AV22" s="244"/>
      <c r="AW22" s="244"/>
      <c r="AX22" s="244"/>
      <c r="AY22" s="244"/>
      <c r="AZ22" s="243" t="s">
        <v>285</v>
      </c>
      <c r="BA22" s="243" t="s">
        <v>597</v>
      </c>
      <c r="BB22" s="243" t="s">
        <v>598</v>
      </c>
      <c r="BC22" s="243" t="s">
        <v>266</v>
      </c>
      <c r="BD22" s="243" t="s">
        <v>266</v>
      </c>
      <c r="BE22" s="243" t="s">
        <v>250</v>
      </c>
      <c r="BF22" s="243" t="s">
        <v>597</v>
      </c>
      <c r="BG22" s="243" t="s">
        <v>599</v>
      </c>
      <c r="BH22" s="243" t="s">
        <v>600</v>
      </c>
      <c r="BI22" s="243" t="s">
        <v>263</v>
      </c>
      <c r="BJ22" s="243" t="s">
        <v>601</v>
      </c>
      <c r="BK22" s="243" t="s">
        <v>602</v>
      </c>
      <c r="BL22" s="243" t="s">
        <v>603</v>
      </c>
      <c r="BM22" s="243" t="s">
        <v>266</v>
      </c>
      <c r="BN22" s="243" t="s">
        <v>266</v>
      </c>
      <c r="BO22" s="244"/>
      <c r="BP22" s="224" t="str">
        <f t="shared" si="2"/>
        <v>D</v>
      </c>
    </row>
    <row r="23" spans="1:68" ht="33.75" x14ac:dyDescent="0.25">
      <c r="A23" s="232">
        <v>2020</v>
      </c>
      <c r="B23" s="233">
        <v>3</v>
      </c>
      <c r="C23" s="234" t="s">
        <v>243</v>
      </c>
      <c r="D23" s="234" t="s">
        <v>244</v>
      </c>
      <c r="E23" s="234" t="s">
        <v>244</v>
      </c>
      <c r="F23" s="234" t="s">
        <v>283</v>
      </c>
      <c r="G23" s="234" t="s">
        <v>245</v>
      </c>
      <c r="H23" s="234" t="s">
        <v>592</v>
      </c>
      <c r="I23" s="235"/>
      <c r="J23" s="234" t="s">
        <v>54</v>
      </c>
      <c r="K23" s="236">
        <v>39346241</v>
      </c>
      <c r="L23" s="236">
        <v>39346241</v>
      </c>
      <c r="M23" s="237">
        <v>2282.08</v>
      </c>
      <c r="N23" s="237">
        <v>1691.89</v>
      </c>
      <c r="O23" s="237">
        <v>13186.56</v>
      </c>
      <c r="P23" s="238">
        <v>0</v>
      </c>
      <c r="Q23" s="238">
        <v>0</v>
      </c>
      <c r="R23" s="250" t="s">
        <v>684</v>
      </c>
      <c r="S23" s="234" t="s">
        <v>247</v>
      </c>
      <c r="T23" s="234" t="s">
        <v>248</v>
      </c>
      <c r="U23" s="234" t="s">
        <v>249</v>
      </c>
      <c r="V23" s="233">
        <v>0</v>
      </c>
      <c r="W23" s="232">
        <v>35</v>
      </c>
      <c r="X23" s="234" t="s">
        <v>250</v>
      </c>
      <c r="Y23" s="239">
        <v>43920</v>
      </c>
      <c r="Z23" s="239">
        <v>43920</v>
      </c>
      <c r="AA23" s="240">
        <v>43921.44803240741</v>
      </c>
      <c r="AB23" s="234" t="s">
        <v>251</v>
      </c>
      <c r="AC23" s="234" t="s">
        <v>252</v>
      </c>
      <c r="AD23" s="234" t="s">
        <v>253</v>
      </c>
      <c r="AE23" s="234" t="s">
        <v>254</v>
      </c>
      <c r="AF23" s="235"/>
      <c r="AG23" s="234" t="s">
        <v>667</v>
      </c>
      <c r="AH23" s="235"/>
      <c r="AI23" s="235"/>
      <c r="AJ23" s="235"/>
      <c r="AK23" s="235"/>
      <c r="AL23" s="235"/>
      <c r="AM23" s="235"/>
      <c r="AN23" s="235"/>
      <c r="AO23" s="234" t="s">
        <v>668</v>
      </c>
      <c r="AP23" s="235"/>
      <c r="AQ23" s="235"/>
      <c r="AR23" s="235"/>
      <c r="AS23" s="235"/>
      <c r="AT23" s="235"/>
      <c r="AU23" s="235"/>
      <c r="AV23" s="235"/>
      <c r="AW23" s="235"/>
      <c r="AX23" s="235"/>
      <c r="AY23" s="235"/>
      <c r="AZ23" s="234" t="s">
        <v>285</v>
      </c>
      <c r="BA23" s="234" t="s">
        <v>597</v>
      </c>
      <c r="BB23" s="234" t="s">
        <v>598</v>
      </c>
      <c r="BC23" s="234" t="s">
        <v>266</v>
      </c>
      <c r="BD23" s="234" t="s">
        <v>266</v>
      </c>
      <c r="BE23" s="234" t="s">
        <v>250</v>
      </c>
      <c r="BF23" s="234" t="s">
        <v>597</v>
      </c>
      <c r="BG23" s="234" t="s">
        <v>599</v>
      </c>
      <c r="BH23" s="234" t="s">
        <v>600</v>
      </c>
      <c r="BI23" s="234" t="s">
        <v>263</v>
      </c>
      <c r="BJ23" s="234" t="s">
        <v>601</v>
      </c>
      <c r="BK23" s="234" t="s">
        <v>602</v>
      </c>
      <c r="BL23" s="234" t="s">
        <v>603</v>
      </c>
      <c r="BM23" s="234" t="s">
        <v>266</v>
      </c>
      <c r="BN23" s="234" t="s">
        <v>266</v>
      </c>
      <c r="BO23" s="235"/>
      <c r="BP23" s="224" t="str">
        <f t="shared" si="2"/>
        <v>D</v>
      </c>
    </row>
    <row r="24" spans="1:68" x14ac:dyDescent="0.25">
      <c r="A24" s="241">
        <v>2020</v>
      </c>
      <c r="B24" s="242">
        <v>3</v>
      </c>
      <c r="C24" s="243" t="s">
        <v>243</v>
      </c>
      <c r="D24" s="243" t="s">
        <v>244</v>
      </c>
      <c r="E24" s="243" t="s">
        <v>244</v>
      </c>
      <c r="F24" s="243" t="s">
        <v>283</v>
      </c>
      <c r="G24" s="243" t="s">
        <v>245</v>
      </c>
      <c r="H24" s="243" t="s">
        <v>592</v>
      </c>
      <c r="I24" s="244"/>
      <c r="J24" s="243" t="s">
        <v>54</v>
      </c>
      <c r="K24" s="245">
        <v>269558</v>
      </c>
      <c r="L24" s="245">
        <v>269558</v>
      </c>
      <c r="M24" s="246">
        <v>15.63</v>
      </c>
      <c r="N24" s="246">
        <v>11.59</v>
      </c>
      <c r="O24" s="246">
        <v>90.34</v>
      </c>
      <c r="P24" s="247">
        <v>0</v>
      </c>
      <c r="Q24" s="247">
        <v>0</v>
      </c>
      <c r="R24" s="251" t="s">
        <v>685</v>
      </c>
      <c r="S24" s="243" t="s">
        <v>247</v>
      </c>
      <c r="T24" s="243" t="s">
        <v>248</v>
      </c>
      <c r="U24" s="243" t="s">
        <v>249</v>
      </c>
      <c r="V24" s="242">
        <v>0</v>
      </c>
      <c r="W24" s="241">
        <v>35</v>
      </c>
      <c r="X24" s="243" t="s">
        <v>250</v>
      </c>
      <c r="Y24" s="248">
        <v>43920</v>
      </c>
      <c r="Z24" s="248">
        <v>43920</v>
      </c>
      <c r="AA24" s="249">
        <v>43921.44803240741</v>
      </c>
      <c r="AB24" s="243" t="s">
        <v>251</v>
      </c>
      <c r="AC24" s="243" t="s">
        <v>252</v>
      </c>
      <c r="AD24" s="243" t="s">
        <v>253</v>
      </c>
      <c r="AE24" s="243" t="s">
        <v>254</v>
      </c>
      <c r="AF24" s="244"/>
      <c r="AG24" s="243" t="s">
        <v>667</v>
      </c>
      <c r="AH24" s="244"/>
      <c r="AI24" s="244"/>
      <c r="AJ24" s="244"/>
      <c r="AK24" s="244"/>
      <c r="AL24" s="244"/>
      <c r="AM24" s="244"/>
      <c r="AN24" s="244"/>
      <c r="AO24" s="243" t="s">
        <v>668</v>
      </c>
      <c r="AP24" s="244"/>
      <c r="AQ24" s="244"/>
      <c r="AR24" s="244"/>
      <c r="AS24" s="244"/>
      <c r="AT24" s="244"/>
      <c r="AU24" s="244"/>
      <c r="AV24" s="244"/>
      <c r="AW24" s="244"/>
      <c r="AX24" s="244"/>
      <c r="AY24" s="244"/>
      <c r="AZ24" s="243" t="s">
        <v>285</v>
      </c>
      <c r="BA24" s="243" t="s">
        <v>597</v>
      </c>
      <c r="BB24" s="243" t="s">
        <v>598</v>
      </c>
      <c r="BC24" s="243" t="s">
        <v>266</v>
      </c>
      <c r="BD24" s="243" t="s">
        <v>266</v>
      </c>
      <c r="BE24" s="243" t="s">
        <v>250</v>
      </c>
      <c r="BF24" s="243" t="s">
        <v>597</v>
      </c>
      <c r="BG24" s="243" t="s">
        <v>599</v>
      </c>
      <c r="BH24" s="243" t="s">
        <v>600</v>
      </c>
      <c r="BI24" s="243" t="s">
        <v>263</v>
      </c>
      <c r="BJ24" s="243" t="s">
        <v>601</v>
      </c>
      <c r="BK24" s="243" t="s">
        <v>602</v>
      </c>
      <c r="BL24" s="243" t="s">
        <v>603</v>
      </c>
      <c r="BM24" s="243" t="s">
        <v>266</v>
      </c>
      <c r="BN24" s="243" t="s">
        <v>266</v>
      </c>
      <c r="BO24" s="244"/>
      <c r="BP24" s="224" t="str">
        <f t="shared" si="2"/>
        <v>D</v>
      </c>
    </row>
    <row r="25" spans="1:68" ht="33.75" x14ac:dyDescent="0.25">
      <c r="A25" s="232">
        <v>2020</v>
      </c>
      <c r="B25" s="233">
        <v>3</v>
      </c>
      <c r="C25" s="234" t="s">
        <v>243</v>
      </c>
      <c r="D25" s="234" t="s">
        <v>244</v>
      </c>
      <c r="E25" s="234" t="s">
        <v>244</v>
      </c>
      <c r="F25" s="234" t="s">
        <v>283</v>
      </c>
      <c r="G25" s="234" t="s">
        <v>245</v>
      </c>
      <c r="H25" s="234" t="s">
        <v>592</v>
      </c>
      <c r="I25" s="235"/>
      <c r="J25" s="234" t="s">
        <v>54</v>
      </c>
      <c r="K25" s="236">
        <v>283745</v>
      </c>
      <c r="L25" s="236">
        <v>283745</v>
      </c>
      <c r="M25" s="237">
        <v>16.46</v>
      </c>
      <c r="N25" s="237">
        <v>12.2</v>
      </c>
      <c r="O25" s="237">
        <v>95.09</v>
      </c>
      <c r="P25" s="238">
        <v>0</v>
      </c>
      <c r="Q25" s="238">
        <v>0</v>
      </c>
      <c r="R25" s="250" t="s">
        <v>685</v>
      </c>
      <c r="S25" s="234" t="s">
        <v>247</v>
      </c>
      <c r="T25" s="234" t="s">
        <v>248</v>
      </c>
      <c r="U25" s="234" t="s">
        <v>249</v>
      </c>
      <c r="V25" s="233">
        <v>0</v>
      </c>
      <c r="W25" s="232">
        <v>35</v>
      </c>
      <c r="X25" s="234" t="s">
        <v>250</v>
      </c>
      <c r="Y25" s="239">
        <v>43920</v>
      </c>
      <c r="Z25" s="239">
        <v>43920</v>
      </c>
      <c r="AA25" s="240">
        <v>43921.44803240741</v>
      </c>
      <c r="AB25" s="234" t="s">
        <v>251</v>
      </c>
      <c r="AC25" s="234" t="s">
        <v>252</v>
      </c>
      <c r="AD25" s="234" t="s">
        <v>253</v>
      </c>
      <c r="AE25" s="234" t="s">
        <v>254</v>
      </c>
      <c r="AF25" s="235"/>
      <c r="AG25" s="234" t="s">
        <v>667</v>
      </c>
      <c r="AH25" s="235"/>
      <c r="AI25" s="235"/>
      <c r="AJ25" s="235"/>
      <c r="AK25" s="235"/>
      <c r="AL25" s="235"/>
      <c r="AM25" s="235"/>
      <c r="AN25" s="235"/>
      <c r="AO25" s="234" t="s">
        <v>668</v>
      </c>
      <c r="AP25" s="235"/>
      <c r="AQ25" s="235"/>
      <c r="AR25" s="235"/>
      <c r="AS25" s="235"/>
      <c r="AT25" s="235"/>
      <c r="AU25" s="235"/>
      <c r="AV25" s="235"/>
      <c r="AW25" s="235"/>
      <c r="AX25" s="235"/>
      <c r="AY25" s="235"/>
      <c r="AZ25" s="234" t="s">
        <v>285</v>
      </c>
      <c r="BA25" s="234" t="s">
        <v>597</v>
      </c>
      <c r="BB25" s="234" t="s">
        <v>598</v>
      </c>
      <c r="BC25" s="234" t="s">
        <v>266</v>
      </c>
      <c r="BD25" s="234" t="s">
        <v>266</v>
      </c>
      <c r="BE25" s="234" t="s">
        <v>250</v>
      </c>
      <c r="BF25" s="234" t="s">
        <v>597</v>
      </c>
      <c r="BG25" s="234" t="s">
        <v>599</v>
      </c>
      <c r="BH25" s="234" t="s">
        <v>600</v>
      </c>
      <c r="BI25" s="234" t="s">
        <v>263</v>
      </c>
      <c r="BJ25" s="234" t="s">
        <v>601</v>
      </c>
      <c r="BK25" s="234" t="s">
        <v>602</v>
      </c>
      <c r="BL25" s="234" t="s">
        <v>603</v>
      </c>
      <c r="BM25" s="234" t="s">
        <v>266</v>
      </c>
      <c r="BN25" s="234" t="s">
        <v>266</v>
      </c>
      <c r="BO25" s="235"/>
      <c r="BP25" s="224" t="str">
        <f t="shared" si="2"/>
        <v>D</v>
      </c>
    </row>
    <row r="26" spans="1:68" x14ac:dyDescent="0.25">
      <c r="A26" s="241">
        <v>2020</v>
      </c>
      <c r="B26" s="242">
        <v>3</v>
      </c>
      <c r="C26" s="243" t="s">
        <v>243</v>
      </c>
      <c r="D26" s="243" t="s">
        <v>244</v>
      </c>
      <c r="E26" s="243" t="s">
        <v>244</v>
      </c>
      <c r="F26" s="243" t="s">
        <v>283</v>
      </c>
      <c r="G26" s="243" t="s">
        <v>245</v>
      </c>
      <c r="H26" s="243" t="s">
        <v>592</v>
      </c>
      <c r="I26" s="244"/>
      <c r="J26" s="243" t="s">
        <v>54</v>
      </c>
      <c r="K26" s="245">
        <v>-19302000</v>
      </c>
      <c r="L26" s="245">
        <v>-19302000</v>
      </c>
      <c r="M26" s="246">
        <v>-1158.1199999999999</v>
      </c>
      <c r="N26" s="246">
        <v>-810.68</v>
      </c>
      <c r="O26" s="246">
        <v>-6284.81</v>
      </c>
      <c r="P26" s="247">
        <v>0</v>
      </c>
      <c r="Q26" s="247">
        <v>0</v>
      </c>
      <c r="R26" s="243" t="s">
        <v>692</v>
      </c>
      <c r="S26" s="243" t="s">
        <v>247</v>
      </c>
      <c r="T26" s="243" t="s">
        <v>248</v>
      </c>
      <c r="U26" s="243" t="s">
        <v>249</v>
      </c>
      <c r="V26" s="242">
        <v>0</v>
      </c>
      <c r="W26" s="241">
        <v>61</v>
      </c>
      <c r="X26" s="243" t="s">
        <v>250</v>
      </c>
      <c r="Y26" s="248">
        <v>43921</v>
      </c>
      <c r="Z26" s="248">
        <v>43921</v>
      </c>
      <c r="AA26" s="249">
        <v>43922.643090277779</v>
      </c>
      <c r="AB26" s="243" t="s">
        <v>251</v>
      </c>
      <c r="AC26" s="243" t="s">
        <v>252</v>
      </c>
      <c r="AD26" s="243" t="s">
        <v>253</v>
      </c>
      <c r="AE26" s="243" t="s">
        <v>284</v>
      </c>
      <c r="AF26" s="244"/>
      <c r="AG26" s="243" t="s">
        <v>693</v>
      </c>
      <c r="AH26" s="244"/>
      <c r="AI26" s="244"/>
      <c r="AJ26" s="244"/>
      <c r="AK26" s="244"/>
      <c r="AL26" s="244"/>
      <c r="AM26" s="244"/>
      <c r="AN26" s="244"/>
      <c r="AO26" s="243" t="s">
        <v>694</v>
      </c>
      <c r="AP26" s="244"/>
      <c r="AQ26" s="244"/>
      <c r="AR26" s="244"/>
      <c r="AS26" s="244"/>
      <c r="AT26" s="244"/>
      <c r="AU26" s="244"/>
      <c r="AV26" s="244"/>
      <c r="AW26" s="244"/>
      <c r="AX26" s="244"/>
      <c r="AY26" s="244"/>
      <c r="AZ26" s="243" t="s">
        <v>285</v>
      </c>
      <c r="BA26" s="243" t="s">
        <v>597</v>
      </c>
      <c r="BB26" s="243" t="s">
        <v>598</v>
      </c>
      <c r="BC26" s="243" t="s">
        <v>266</v>
      </c>
      <c r="BD26" s="243" t="s">
        <v>266</v>
      </c>
      <c r="BE26" s="243" t="s">
        <v>250</v>
      </c>
      <c r="BF26" s="243" t="s">
        <v>597</v>
      </c>
      <c r="BG26" s="243" t="s">
        <v>599</v>
      </c>
      <c r="BH26" s="243" t="s">
        <v>600</v>
      </c>
      <c r="BI26" s="243" t="s">
        <v>263</v>
      </c>
      <c r="BJ26" s="243" t="s">
        <v>601</v>
      </c>
      <c r="BK26" s="243" t="s">
        <v>602</v>
      </c>
      <c r="BL26" s="243" t="s">
        <v>603</v>
      </c>
      <c r="BM26" s="243" t="s">
        <v>266</v>
      </c>
      <c r="BN26" s="243" t="s">
        <v>266</v>
      </c>
      <c r="BO26" s="244"/>
    </row>
    <row r="27" spans="1:68" ht="33.75" x14ac:dyDescent="0.25">
      <c r="A27" s="232">
        <v>2020</v>
      </c>
      <c r="B27" s="233">
        <v>3</v>
      </c>
      <c r="C27" s="234" t="s">
        <v>243</v>
      </c>
      <c r="D27" s="234" t="s">
        <v>244</v>
      </c>
      <c r="E27" s="234" t="s">
        <v>244</v>
      </c>
      <c r="F27" s="234" t="s">
        <v>283</v>
      </c>
      <c r="G27" s="234" t="s">
        <v>245</v>
      </c>
      <c r="H27" s="234" t="s">
        <v>592</v>
      </c>
      <c r="I27" s="235"/>
      <c r="J27" s="234" t="s">
        <v>54</v>
      </c>
      <c r="K27" s="236">
        <v>3180000</v>
      </c>
      <c r="L27" s="236">
        <v>3180000</v>
      </c>
      <c r="M27" s="237">
        <v>190.8</v>
      </c>
      <c r="N27" s="237">
        <v>133.56</v>
      </c>
      <c r="O27" s="237">
        <v>1035.42</v>
      </c>
      <c r="P27" s="238">
        <v>0</v>
      </c>
      <c r="Q27" s="238">
        <v>0</v>
      </c>
      <c r="R27" s="234" t="s">
        <v>695</v>
      </c>
      <c r="S27" s="234" t="s">
        <v>247</v>
      </c>
      <c r="T27" s="234" t="s">
        <v>248</v>
      </c>
      <c r="U27" s="234" t="s">
        <v>249</v>
      </c>
      <c r="V27" s="233">
        <v>0</v>
      </c>
      <c r="W27" s="232">
        <v>61</v>
      </c>
      <c r="X27" s="234" t="s">
        <v>250</v>
      </c>
      <c r="Y27" s="239">
        <v>43921</v>
      </c>
      <c r="Z27" s="239">
        <v>43921</v>
      </c>
      <c r="AA27" s="240">
        <v>43922.643090277779</v>
      </c>
      <c r="AB27" s="234" t="s">
        <v>251</v>
      </c>
      <c r="AC27" s="234" t="s">
        <v>252</v>
      </c>
      <c r="AD27" s="234" t="s">
        <v>253</v>
      </c>
      <c r="AE27" s="234" t="s">
        <v>284</v>
      </c>
      <c r="AF27" s="235"/>
      <c r="AG27" s="234" t="s">
        <v>696</v>
      </c>
      <c r="AH27" s="235"/>
      <c r="AI27" s="235"/>
      <c r="AJ27" s="235"/>
      <c r="AK27" s="235"/>
      <c r="AL27" s="235"/>
      <c r="AM27" s="235"/>
      <c r="AN27" s="235"/>
      <c r="AO27" s="234" t="s">
        <v>694</v>
      </c>
      <c r="AP27" s="235"/>
      <c r="AQ27" s="235"/>
      <c r="AR27" s="235"/>
      <c r="AS27" s="235"/>
      <c r="AT27" s="235"/>
      <c r="AU27" s="235"/>
      <c r="AV27" s="235"/>
      <c r="AW27" s="235"/>
      <c r="AX27" s="235"/>
      <c r="AY27" s="235"/>
      <c r="AZ27" s="234" t="s">
        <v>285</v>
      </c>
      <c r="BA27" s="234" t="s">
        <v>597</v>
      </c>
      <c r="BB27" s="234" t="s">
        <v>598</v>
      </c>
      <c r="BC27" s="234" t="s">
        <v>266</v>
      </c>
      <c r="BD27" s="234" t="s">
        <v>266</v>
      </c>
      <c r="BE27" s="234" t="s">
        <v>250</v>
      </c>
      <c r="BF27" s="234" t="s">
        <v>597</v>
      </c>
      <c r="BG27" s="234" t="s">
        <v>599</v>
      </c>
      <c r="BH27" s="234" t="s">
        <v>600</v>
      </c>
      <c r="BI27" s="234" t="s">
        <v>263</v>
      </c>
      <c r="BJ27" s="234" t="s">
        <v>601</v>
      </c>
      <c r="BK27" s="234" t="s">
        <v>602</v>
      </c>
      <c r="BL27" s="234" t="s">
        <v>603</v>
      </c>
      <c r="BM27" s="234" t="s">
        <v>266</v>
      </c>
      <c r="BN27" s="234" t="s">
        <v>266</v>
      </c>
      <c r="BO27" s="235"/>
    </row>
    <row r="28" spans="1:68" x14ac:dyDescent="0.25">
      <c r="A28" s="241">
        <v>2020</v>
      </c>
      <c r="B28" s="242">
        <v>3</v>
      </c>
      <c r="C28" s="243" t="s">
        <v>243</v>
      </c>
      <c r="D28" s="243" t="s">
        <v>277</v>
      </c>
      <c r="E28" s="243" t="s">
        <v>244</v>
      </c>
      <c r="F28" s="243" t="s">
        <v>283</v>
      </c>
      <c r="G28" s="243" t="s">
        <v>245</v>
      </c>
      <c r="H28" s="243" t="s">
        <v>246</v>
      </c>
      <c r="I28" s="244"/>
      <c r="J28" s="243" t="s">
        <v>54</v>
      </c>
      <c r="K28" s="245">
        <v>0</v>
      </c>
      <c r="L28" s="245">
        <v>0</v>
      </c>
      <c r="M28" s="246">
        <v>27805.52</v>
      </c>
      <c r="N28" s="246">
        <v>0</v>
      </c>
      <c r="O28" s="246">
        <v>954.44</v>
      </c>
      <c r="P28" s="247">
        <v>0</v>
      </c>
      <c r="Q28" s="247">
        <v>0</v>
      </c>
      <c r="R28" s="243" t="s">
        <v>273</v>
      </c>
      <c r="S28" s="244"/>
      <c r="T28" s="243" t="s">
        <v>274</v>
      </c>
      <c r="U28" s="243" t="s">
        <v>275</v>
      </c>
      <c r="V28" s="242">
        <v>0</v>
      </c>
      <c r="W28" s="241">
        <v>87</v>
      </c>
      <c r="X28" s="243" t="s">
        <v>250</v>
      </c>
      <c r="Y28" s="248">
        <v>43921</v>
      </c>
      <c r="Z28" s="248">
        <v>43921</v>
      </c>
      <c r="AA28" s="249">
        <v>43924.231805555559</v>
      </c>
      <c r="AB28" s="243" t="s">
        <v>276</v>
      </c>
      <c r="AC28" s="244"/>
      <c r="AD28" s="244"/>
      <c r="AE28" s="244"/>
      <c r="AF28" s="244"/>
      <c r="AG28" s="244"/>
      <c r="AH28" s="244"/>
      <c r="AI28" s="244"/>
      <c r="AJ28" s="244"/>
      <c r="AK28" s="244"/>
      <c r="AL28" s="244"/>
      <c r="AM28" s="244"/>
      <c r="AN28" s="244"/>
      <c r="AO28" s="244"/>
      <c r="AP28" s="244"/>
      <c r="AQ28" s="244"/>
      <c r="AR28" s="244"/>
      <c r="AS28" s="244"/>
      <c r="AT28" s="244"/>
      <c r="AU28" s="244"/>
      <c r="AV28" s="244"/>
      <c r="AW28" s="244"/>
      <c r="AX28" s="244"/>
      <c r="AY28" s="244"/>
      <c r="AZ28" s="243" t="s">
        <v>285</v>
      </c>
      <c r="BA28" s="243" t="s">
        <v>256</v>
      </c>
      <c r="BB28" s="243" t="s">
        <v>257</v>
      </c>
      <c r="BC28" s="243" t="s">
        <v>258</v>
      </c>
      <c r="BD28" s="243" t="s">
        <v>259</v>
      </c>
      <c r="BE28" s="243" t="s">
        <v>626</v>
      </c>
      <c r="BF28" s="243" t="s">
        <v>256</v>
      </c>
      <c r="BG28" s="243" t="s">
        <v>261</v>
      </c>
      <c r="BH28" s="243" t="s">
        <v>262</v>
      </c>
      <c r="BI28" s="243" t="s">
        <v>263</v>
      </c>
      <c r="BJ28" s="243" t="s">
        <v>264</v>
      </c>
      <c r="BK28" s="243" t="s">
        <v>279</v>
      </c>
      <c r="BL28" s="243" t="s">
        <v>265</v>
      </c>
      <c r="BM28" s="243" t="s">
        <v>627</v>
      </c>
      <c r="BN28" s="243" t="s">
        <v>267</v>
      </c>
      <c r="BO28" s="244"/>
    </row>
    <row r="29" spans="1:68" ht="33.75" x14ac:dyDescent="0.25">
      <c r="A29" s="232">
        <v>2020</v>
      </c>
      <c r="B29" s="233">
        <v>3</v>
      </c>
      <c r="C29" s="234" t="s">
        <v>243</v>
      </c>
      <c r="D29" s="234" t="s">
        <v>277</v>
      </c>
      <c r="E29" s="234" t="s">
        <v>244</v>
      </c>
      <c r="F29" s="234" t="s">
        <v>283</v>
      </c>
      <c r="G29" s="234" t="s">
        <v>245</v>
      </c>
      <c r="H29" s="234" t="s">
        <v>592</v>
      </c>
      <c r="I29" s="235"/>
      <c r="J29" s="234" t="s">
        <v>54</v>
      </c>
      <c r="K29" s="236">
        <v>0</v>
      </c>
      <c r="L29" s="236">
        <v>0</v>
      </c>
      <c r="M29" s="237">
        <v>870.59</v>
      </c>
      <c r="N29" s="237">
        <v>-16.13</v>
      </c>
      <c r="O29" s="237">
        <v>-124.99</v>
      </c>
      <c r="P29" s="238">
        <v>0</v>
      </c>
      <c r="Q29" s="238">
        <v>0</v>
      </c>
      <c r="R29" s="234" t="s">
        <v>273</v>
      </c>
      <c r="S29" s="235"/>
      <c r="T29" s="234" t="s">
        <v>274</v>
      </c>
      <c r="U29" s="234" t="s">
        <v>275</v>
      </c>
      <c r="V29" s="233">
        <v>0</v>
      </c>
      <c r="W29" s="232">
        <v>66</v>
      </c>
      <c r="X29" s="234" t="s">
        <v>250</v>
      </c>
      <c r="Y29" s="239">
        <v>43921</v>
      </c>
      <c r="Z29" s="239">
        <v>43921</v>
      </c>
      <c r="AA29" s="240">
        <v>43922.643090277779</v>
      </c>
      <c r="AB29" s="234" t="s">
        <v>276</v>
      </c>
      <c r="AC29" s="235"/>
      <c r="AD29" s="235"/>
      <c r="AE29" s="235"/>
      <c r="AF29" s="235"/>
      <c r="AG29" s="235"/>
      <c r="AH29" s="235"/>
      <c r="AI29" s="235"/>
      <c r="AJ29" s="235"/>
      <c r="AK29" s="235"/>
      <c r="AL29" s="235"/>
      <c r="AM29" s="235"/>
      <c r="AN29" s="235"/>
      <c r="AO29" s="235"/>
      <c r="AP29" s="235"/>
      <c r="AQ29" s="235"/>
      <c r="AR29" s="235"/>
      <c r="AS29" s="235"/>
      <c r="AT29" s="235"/>
      <c r="AU29" s="235"/>
      <c r="AV29" s="235"/>
      <c r="AW29" s="235"/>
      <c r="AX29" s="235"/>
      <c r="AY29" s="235"/>
      <c r="AZ29" s="234" t="s">
        <v>285</v>
      </c>
      <c r="BA29" s="234" t="s">
        <v>597</v>
      </c>
      <c r="BB29" s="234" t="s">
        <v>598</v>
      </c>
      <c r="BC29" s="234" t="s">
        <v>266</v>
      </c>
      <c r="BD29" s="234" t="s">
        <v>266</v>
      </c>
      <c r="BE29" s="234" t="s">
        <v>250</v>
      </c>
      <c r="BF29" s="234" t="s">
        <v>597</v>
      </c>
      <c r="BG29" s="234" t="s">
        <v>599</v>
      </c>
      <c r="BH29" s="234" t="s">
        <v>600</v>
      </c>
      <c r="BI29" s="234" t="s">
        <v>263</v>
      </c>
      <c r="BJ29" s="234" t="s">
        <v>601</v>
      </c>
      <c r="BK29" s="234" t="s">
        <v>602</v>
      </c>
      <c r="BL29" s="234" t="s">
        <v>603</v>
      </c>
      <c r="BM29" s="234" t="s">
        <v>266</v>
      </c>
      <c r="BN29" s="234" t="s">
        <v>266</v>
      </c>
      <c r="BO29" s="235"/>
    </row>
    <row r="30" spans="1:68" x14ac:dyDescent="0.25">
      <c r="A30" s="241">
        <v>2020</v>
      </c>
      <c r="B30" s="242">
        <v>3</v>
      </c>
      <c r="C30" s="243" t="s">
        <v>243</v>
      </c>
      <c r="D30" s="243" t="s">
        <v>277</v>
      </c>
      <c r="E30" s="243" t="s">
        <v>244</v>
      </c>
      <c r="F30" s="243" t="s">
        <v>283</v>
      </c>
      <c r="G30" s="243" t="s">
        <v>245</v>
      </c>
      <c r="H30" s="243" t="s">
        <v>592</v>
      </c>
      <c r="I30" s="244"/>
      <c r="J30" s="243" t="s">
        <v>54</v>
      </c>
      <c r="K30" s="245">
        <v>0</v>
      </c>
      <c r="L30" s="245">
        <v>0</v>
      </c>
      <c r="M30" s="246">
        <v>2056.65</v>
      </c>
      <c r="N30" s="246">
        <v>0</v>
      </c>
      <c r="O30" s="246">
        <v>70.61</v>
      </c>
      <c r="P30" s="247">
        <v>0</v>
      </c>
      <c r="Q30" s="247">
        <v>0</v>
      </c>
      <c r="R30" s="243" t="s">
        <v>273</v>
      </c>
      <c r="S30" s="244"/>
      <c r="T30" s="243" t="s">
        <v>274</v>
      </c>
      <c r="U30" s="243" t="s">
        <v>275</v>
      </c>
      <c r="V30" s="242">
        <v>0</v>
      </c>
      <c r="W30" s="241">
        <v>87</v>
      </c>
      <c r="X30" s="243" t="s">
        <v>250</v>
      </c>
      <c r="Y30" s="248">
        <v>43921</v>
      </c>
      <c r="Z30" s="248">
        <v>43921</v>
      </c>
      <c r="AA30" s="249">
        <v>43924.231805555559</v>
      </c>
      <c r="AB30" s="243" t="s">
        <v>276</v>
      </c>
      <c r="AC30" s="244"/>
      <c r="AD30" s="244"/>
      <c r="AE30" s="244"/>
      <c r="AF30" s="244"/>
      <c r="AG30" s="244"/>
      <c r="AH30" s="244"/>
      <c r="AI30" s="244"/>
      <c r="AJ30" s="244"/>
      <c r="AK30" s="244"/>
      <c r="AL30" s="244"/>
      <c r="AM30" s="244"/>
      <c r="AN30" s="244"/>
      <c r="AO30" s="244"/>
      <c r="AP30" s="244"/>
      <c r="AQ30" s="244"/>
      <c r="AR30" s="244"/>
      <c r="AS30" s="244"/>
      <c r="AT30" s="244"/>
      <c r="AU30" s="244"/>
      <c r="AV30" s="244"/>
      <c r="AW30" s="244"/>
      <c r="AX30" s="244"/>
      <c r="AY30" s="244"/>
      <c r="AZ30" s="243" t="s">
        <v>285</v>
      </c>
      <c r="BA30" s="243" t="s">
        <v>597</v>
      </c>
      <c r="BB30" s="243" t="s">
        <v>598</v>
      </c>
      <c r="BC30" s="243" t="s">
        <v>266</v>
      </c>
      <c r="BD30" s="243" t="s">
        <v>266</v>
      </c>
      <c r="BE30" s="243" t="s">
        <v>250</v>
      </c>
      <c r="BF30" s="243" t="s">
        <v>597</v>
      </c>
      <c r="BG30" s="243" t="s">
        <v>599</v>
      </c>
      <c r="BH30" s="243" t="s">
        <v>600</v>
      </c>
      <c r="BI30" s="243" t="s">
        <v>263</v>
      </c>
      <c r="BJ30" s="243" t="s">
        <v>601</v>
      </c>
      <c r="BK30" s="243" t="s">
        <v>602</v>
      </c>
      <c r="BL30" s="243" t="s">
        <v>603</v>
      </c>
      <c r="BM30" s="243" t="s">
        <v>266</v>
      </c>
      <c r="BN30" s="243" t="s">
        <v>266</v>
      </c>
      <c r="BO30" s="244"/>
    </row>
    <row r="31" spans="1:68" x14ac:dyDescent="0.25">
      <c r="I31" t="s">
        <v>281</v>
      </c>
      <c r="K31">
        <f>SUMIF($BP$2:$BP$30,I31,$K$2:$K$30)</f>
        <v>81701994</v>
      </c>
    </row>
    <row r="32" spans="1:68" x14ac:dyDescent="0.25">
      <c r="I32" t="s">
        <v>280</v>
      </c>
      <c r="K32" s="224">
        <f>SUMIF($BP$2:$BP$30,I32,$K$2:$K$30)</f>
        <v>-81701994</v>
      </c>
    </row>
  </sheetData>
  <autoFilter ref="A1:BP3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17"/>
  <sheetViews>
    <sheetView topLeftCell="C7" zoomScale="115" zoomScaleNormal="115" workbookViewId="0">
      <selection activeCell="K18" sqref="K18"/>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9.28515625" customWidth="1"/>
    <col min="9" max="9" width="5.85546875" customWidth="1"/>
    <col min="10" max="10" width="7.42578125" customWidth="1"/>
    <col min="11" max="11" width="17.28515625" bestFit="1" customWidth="1"/>
    <col min="12" max="12" width="13.85546875" customWidth="1"/>
    <col min="13" max="14" width="10.140625" customWidth="1"/>
    <col min="15" max="15" width="11.42578125" customWidth="1"/>
    <col min="16" max="16" width="6.42578125" customWidth="1"/>
    <col min="17" max="17" width="4.7109375" customWidth="1"/>
    <col min="18" max="18" width="37.7109375"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9.5703125" customWidth="1"/>
    <col min="34" max="34" width="5.28515625" customWidth="1"/>
    <col min="35" max="35" width="5.42578125" customWidth="1"/>
    <col min="36" max="36" width="4.8554687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20.2851562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6.28515625" customWidth="1"/>
  </cols>
  <sheetData>
    <row r="1" spans="1:68" x14ac:dyDescent="0.25">
      <c r="A1" s="81" t="s">
        <v>288</v>
      </c>
    </row>
    <row r="2" spans="1:68" x14ac:dyDescent="0.25">
      <c r="A2" s="82" t="s">
        <v>289</v>
      </c>
    </row>
    <row r="3" spans="1:68" ht="56.25" x14ac:dyDescent="0.25">
      <c r="A3" s="277" t="s">
        <v>176</v>
      </c>
      <c r="B3" s="277" t="s">
        <v>177</v>
      </c>
      <c r="C3" s="277" t="s">
        <v>178</v>
      </c>
      <c r="D3" s="277" t="s">
        <v>179</v>
      </c>
      <c r="E3" s="277" t="s">
        <v>180</v>
      </c>
      <c r="F3" s="277" t="s">
        <v>181</v>
      </c>
      <c r="G3" s="277" t="s">
        <v>182</v>
      </c>
      <c r="H3" s="277" t="s">
        <v>183</v>
      </c>
      <c r="I3" s="277" t="s">
        <v>184</v>
      </c>
      <c r="J3" s="277" t="s">
        <v>185</v>
      </c>
      <c r="K3" s="277" t="s">
        <v>186</v>
      </c>
      <c r="L3" s="277" t="s">
        <v>187</v>
      </c>
      <c r="M3" s="277" t="s">
        <v>188</v>
      </c>
      <c r="N3" s="277" t="s">
        <v>189</v>
      </c>
      <c r="O3" s="277" t="s">
        <v>190</v>
      </c>
      <c r="P3" s="277" t="s">
        <v>191</v>
      </c>
      <c r="Q3" s="277" t="s">
        <v>192</v>
      </c>
      <c r="R3" s="277" t="s">
        <v>193</v>
      </c>
      <c r="S3" s="277" t="s">
        <v>194</v>
      </c>
      <c r="T3" s="277" t="s">
        <v>195</v>
      </c>
      <c r="U3" s="277" t="s">
        <v>196</v>
      </c>
      <c r="V3" s="277" t="s">
        <v>197</v>
      </c>
      <c r="W3" s="277" t="s">
        <v>198</v>
      </c>
      <c r="X3" s="277" t="s">
        <v>199</v>
      </c>
      <c r="Y3" s="277" t="s">
        <v>200</v>
      </c>
      <c r="Z3" s="277" t="s">
        <v>201</v>
      </c>
      <c r="AA3" s="277" t="s">
        <v>202</v>
      </c>
      <c r="AB3" s="277" t="s">
        <v>203</v>
      </c>
      <c r="AC3" s="277" t="s">
        <v>204</v>
      </c>
      <c r="AD3" s="277" t="s">
        <v>205</v>
      </c>
      <c r="AE3" s="277" t="s">
        <v>206</v>
      </c>
      <c r="AF3" s="277" t="s">
        <v>207</v>
      </c>
      <c r="AG3" s="277" t="s">
        <v>208</v>
      </c>
      <c r="AH3" s="277" t="s">
        <v>209</v>
      </c>
      <c r="AI3" s="277" t="s">
        <v>210</v>
      </c>
      <c r="AJ3" s="277" t="s">
        <v>211</v>
      </c>
      <c r="AK3" s="277" t="s">
        <v>212</v>
      </c>
      <c r="AL3" s="277" t="s">
        <v>213</v>
      </c>
      <c r="AM3" s="277" t="s">
        <v>214</v>
      </c>
      <c r="AN3" s="278" t="s">
        <v>215</v>
      </c>
      <c r="AO3" s="277" t="s">
        <v>216</v>
      </c>
      <c r="AP3" s="277" t="s">
        <v>217</v>
      </c>
      <c r="AQ3" s="277" t="s">
        <v>218</v>
      </c>
      <c r="AR3" s="277" t="s">
        <v>219</v>
      </c>
      <c r="AS3" s="277" t="s">
        <v>220</v>
      </c>
      <c r="AT3" s="277" t="s">
        <v>221</v>
      </c>
      <c r="AU3" s="277" t="s">
        <v>222</v>
      </c>
      <c r="AV3" s="277" t="s">
        <v>223</v>
      </c>
      <c r="AW3" s="277" t="s">
        <v>224</v>
      </c>
      <c r="AX3" s="277" t="s">
        <v>225</v>
      </c>
      <c r="AY3" s="277" t="s">
        <v>226</v>
      </c>
      <c r="AZ3" s="277" t="s">
        <v>227</v>
      </c>
      <c r="BA3" s="277" t="s">
        <v>228</v>
      </c>
      <c r="BB3" s="277" t="s">
        <v>229</v>
      </c>
      <c r="BC3" s="277" t="s">
        <v>230</v>
      </c>
      <c r="BD3" s="277" t="s">
        <v>231</v>
      </c>
      <c r="BE3" s="277" t="s">
        <v>232</v>
      </c>
      <c r="BF3" s="277" t="s">
        <v>233</v>
      </c>
      <c r="BG3" s="277" t="s">
        <v>234</v>
      </c>
      <c r="BH3" s="277" t="s">
        <v>235</v>
      </c>
      <c r="BI3" s="277" t="s">
        <v>236</v>
      </c>
      <c r="BJ3" s="277" t="s">
        <v>237</v>
      </c>
      <c r="BK3" s="277" t="s">
        <v>238</v>
      </c>
      <c r="BL3" s="277" t="s">
        <v>239</v>
      </c>
      <c r="BM3" s="277" t="s">
        <v>240</v>
      </c>
      <c r="BN3" s="277" t="s">
        <v>241</v>
      </c>
      <c r="BO3" s="277" t="s">
        <v>242</v>
      </c>
      <c r="BP3" s="68" t="s">
        <v>290</v>
      </c>
    </row>
    <row r="4" spans="1:68" x14ac:dyDescent="0.25">
      <c r="A4" s="279">
        <v>2020</v>
      </c>
      <c r="B4" s="280">
        <v>1</v>
      </c>
      <c r="C4" s="281" t="s">
        <v>243</v>
      </c>
      <c r="D4" s="281" t="s">
        <v>244</v>
      </c>
      <c r="E4" s="281" t="s">
        <v>244</v>
      </c>
      <c r="F4" s="281" t="s">
        <v>291</v>
      </c>
      <c r="G4" s="281" t="s">
        <v>245</v>
      </c>
      <c r="H4" s="281" t="s">
        <v>592</v>
      </c>
      <c r="I4" s="244"/>
      <c r="J4" s="281" t="s">
        <v>54</v>
      </c>
      <c r="K4" s="282">
        <v>2666955974</v>
      </c>
      <c r="L4" s="282">
        <v>2666955974</v>
      </c>
      <c r="M4" s="283">
        <v>152016.49</v>
      </c>
      <c r="N4" s="283">
        <v>114679.11</v>
      </c>
      <c r="O4" s="283">
        <v>890580.05</v>
      </c>
      <c r="P4" s="284">
        <v>0</v>
      </c>
      <c r="Q4" s="284">
        <v>0</v>
      </c>
      <c r="R4" s="281" t="s">
        <v>697</v>
      </c>
      <c r="S4" s="281" t="s">
        <v>247</v>
      </c>
      <c r="T4" s="281" t="s">
        <v>248</v>
      </c>
      <c r="U4" s="281" t="s">
        <v>249</v>
      </c>
      <c r="V4" s="280">
        <v>0</v>
      </c>
      <c r="W4" s="279">
        <v>60</v>
      </c>
      <c r="X4" s="281" t="s">
        <v>250</v>
      </c>
      <c r="Y4" s="285">
        <v>43860</v>
      </c>
      <c r="Z4" s="285">
        <v>43860</v>
      </c>
      <c r="AA4" s="286">
        <v>43866.96912037037</v>
      </c>
      <c r="AB4" s="281" t="s">
        <v>251</v>
      </c>
      <c r="AC4" s="281" t="s">
        <v>252</v>
      </c>
      <c r="AD4" s="281" t="s">
        <v>253</v>
      </c>
      <c r="AE4" s="281" t="s">
        <v>254</v>
      </c>
      <c r="AF4" s="244"/>
      <c r="AG4" s="281" t="s">
        <v>624</v>
      </c>
      <c r="AH4" s="244"/>
      <c r="AI4" s="244"/>
      <c r="AJ4" s="244"/>
      <c r="AK4" s="244"/>
      <c r="AL4" s="244"/>
      <c r="AM4" s="244"/>
      <c r="AN4" s="244"/>
      <c r="AO4" s="281" t="s">
        <v>625</v>
      </c>
      <c r="AP4" s="244"/>
      <c r="AQ4" s="244"/>
      <c r="AR4" s="244"/>
      <c r="AS4" s="244"/>
      <c r="AT4" s="244"/>
      <c r="AU4" s="244"/>
      <c r="AV4" s="244"/>
      <c r="AW4" s="244"/>
      <c r="AX4" s="244"/>
      <c r="AY4" s="244"/>
      <c r="AZ4" s="281" t="s">
        <v>292</v>
      </c>
      <c r="BA4" s="281" t="s">
        <v>597</v>
      </c>
      <c r="BB4" s="281" t="s">
        <v>598</v>
      </c>
      <c r="BC4" s="281" t="s">
        <v>266</v>
      </c>
      <c r="BD4" s="281" t="s">
        <v>266</v>
      </c>
      <c r="BE4" s="281" t="s">
        <v>250</v>
      </c>
      <c r="BF4" s="281" t="s">
        <v>597</v>
      </c>
      <c r="BG4" s="281" t="s">
        <v>599</v>
      </c>
      <c r="BH4" s="281" t="s">
        <v>600</v>
      </c>
      <c r="BI4" s="281" t="s">
        <v>263</v>
      </c>
      <c r="BJ4" s="281" t="s">
        <v>601</v>
      </c>
      <c r="BK4" s="281" t="s">
        <v>602</v>
      </c>
      <c r="BL4" s="281" t="s">
        <v>603</v>
      </c>
      <c r="BM4" s="281" t="s">
        <v>266</v>
      </c>
      <c r="BN4" s="281" t="s">
        <v>266</v>
      </c>
      <c r="BO4" s="244"/>
      <c r="BP4" s="72" t="s">
        <v>282</v>
      </c>
    </row>
    <row r="5" spans="1:68" ht="33.75" x14ac:dyDescent="0.25">
      <c r="A5" s="287">
        <v>2020</v>
      </c>
      <c r="B5" s="288">
        <v>1</v>
      </c>
      <c r="C5" s="289" t="s">
        <v>243</v>
      </c>
      <c r="D5" s="289" t="s">
        <v>244</v>
      </c>
      <c r="E5" s="289" t="s">
        <v>244</v>
      </c>
      <c r="F5" s="289" t="s">
        <v>291</v>
      </c>
      <c r="G5" s="289" t="s">
        <v>245</v>
      </c>
      <c r="H5" s="289" t="s">
        <v>592</v>
      </c>
      <c r="I5" s="235"/>
      <c r="J5" s="289" t="s">
        <v>54</v>
      </c>
      <c r="K5" s="290">
        <v>-1172431000</v>
      </c>
      <c r="L5" s="290">
        <v>-1172431000</v>
      </c>
      <c r="M5" s="291">
        <v>-66828.570000000007</v>
      </c>
      <c r="N5" s="291">
        <v>-50414.53</v>
      </c>
      <c r="O5" s="291">
        <v>-391511.4</v>
      </c>
      <c r="P5" s="292">
        <v>0</v>
      </c>
      <c r="Q5" s="292">
        <v>0</v>
      </c>
      <c r="R5" s="289" t="s">
        <v>698</v>
      </c>
      <c r="S5" s="289" t="s">
        <v>247</v>
      </c>
      <c r="T5" s="289" t="s">
        <v>248</v>
      </c>
      <c r="U5" s="289" t="s">
        <v>249</v>
      </c>
      <c r="V5" s="288">
        <v>0</v>
      </c>
      <c r="W5" s="287">
        <v>71</v>
      </c>
      <c r="X5" s="289" t="s">
        <v>250</v>
      </c>
      <c r="Y5" s="293">
        <v>43861</v>
      </c>
      <c r="Z5" s="293">
        <v>43861</v>
      </c>
      <c r="AA5" s="294">
        <v>43867.458865740744</v>
      </c>
      <c r="AB5" s="289" t="s">
        <v>251</v>
      </c>
      <c r="AC5" s="289" t="s">
        <v>252</v>
      </c>
      <c r="AD5" s="289" t="s">
        <v>253</v>
      </c>
      <c r="AE5" s="289" t="s">
        <v>293</v>
      </c>
      <c r="AF5" s="235"/>
      <c r="AG5" s="289" t="s">
        <v>699</v>
      </c>
      <c r="AH5" s="235"/>
      <c r="AI5" s="235"/>
      <c r="AJ5" s="235"/>
      <c r="AK5" s="235"/>
      <c r="AL5" s="235"/>
      <c r="AM5" s="235"/>
      <c r="AN5" s="235"/>
      <c r="AO5" s="289" t="s">
        <v>622</v>
      </c>
      <c r="AP5" s="235"/>
      <c r="AQ5" s="235"/>
      <c r="AR5" s="235"/>
      <c r="AS5" s="235"/>
      <c r="AT5" s="235"/>
      <c r="AU5" s="235"/>
      <c r="AV5" s="235"/>
      <c r="AW5" s="235"/>
      <c r="AX5" s="235"/>
      <c r="AY5" s="235"/>
      <c r="AZ5" s="289" t="s">
        <v>292</v>
      </c>
      <c r="BA5" s="289" t="s">
        <v>597</v>
      </c>
      <c r="BB5" s="289" t="s">
        <v>598</v>
      </c>
      <c r="BC5" s="289" t="s">
        <v>266</v>
      </c>
      <c r="BD5" s="289" t="s">
        <v>266</v>
      </c>
      <c r="BE5" s="289" t="s">
        <v>250</v>
      </c>
      <c r="BF5" s="289" t="s">
        <v>597</v>
      </c>
      <c r="BG5" s="289" t="s">
        <v>599</v>
      </c>
      <c r="BH5" s="289" t="s">
        <v>600</v>
      </c>
      <c r="BI5" s="289" t="s">
        <v>263</v>
      </c>
      <c r="BJ5" s="289" t="s">
        <v>601</v>
      </c>
      <c r="BK5" s="289" t="s">
        <v>602</v>
      </c>
      <c r="BL5" s="289" t="s">
        <v>603</v>
      </c>
      <c r="BM5" s="289" t="s">
        <v>266</v>
      </c>
      <c r="BN5" s="289" t="s">
        <v>266</v>
      </c>
      <c r="BO5" s="235"/>
      <c r="BP5" s="79" t="s">
        <v>282</v>
      </c>
    </row>
    <row r="6" spans="1:68" ht="33.75" x14ac:dyDescent="0.25">
      <c r="A6" s="287">
        <v>2020</v>
      </c>
      <c r="B6" s="288">
        <v>1</v>
      </c>
      <c r="C6" s="289" t="s">
        <v>243</v>
      </c>
      <c r="D6" s="289" t="s">
        <v>277</v>
      </c>
      <c r="E6" s="289" t="s">
        <v>244</v>
      </c>
      <c r="F6" s="289" t="s">
        <v>291</v>
      </c>
      <c r="G6" s="289" t="s">
        <v>245</v>
      </c>
      <c r="H6" s="289" t="s">
        <v>246</v>
      </c>
      <c r="I6" s="235"/>
      <c r="J6" s="289" t="s">
        <v>54</v>
      </c>
      <c r="K6" s="290">
        <v>0</v>
      </c>
      <c r="L6" s="290">
        <v>0</v>
      </c>
      <c r="M6" s="291">
        <v>-2666.96</v>
      </c>
      <c r="N6" s="291">
        <v>0</v>
      </c>
      <c r="O6" s="291">
        <v>2378.5700000000002</v>
      </c>
      <c r="P6" s="292">
        <v>0</v>
      </c>
      <c r="Q6" s="292">
        <v>0</v>
      </c>
      <c r="R6" s="289" t="s">
        <v>273</v>
      </c>
      <c r="S6" s="235"/>
      <c r="T6" s="289" t="s">
        <v>274</v>
      </c>
      <c r="U6" s="289" t="s">
        <v>275</v>
      </c>
      <c r="V6" s="288">
        <v>0</v>
      </c>
      <c r="W6" s="287">
        <v>34</v>
      </c>
      <c r="X6" s="289" t="s">
        <v>250</v>
      </c>
      <c r="Y6" s="293">
        <v>43861</v>
      </c>
      <c r="Z6" s="293">
        <v>43861</v>
      </c>
      <c r="AA6" s="294">
        <v>43865.320277777777</v>
      </c>
      <c r="AB6" s="289" t="s">
        <v>276</v>
      </c>
      <c r="AC6" s="235"/>
      <c r="AD6" s="235"/>
      <c r="AE6" s="235"/>
      <c r="AF6" s="235"/>
      <c r="AG6" s="235"/>
      <c r="AH6" s="235"/>
      <c r="AI6" s="235"/>
      <c r="AJ6" s="235"/>
      <c r="AK6" s="235"/>
      <c r="AL6" s="235"/>
      <c r="AM6" s="235"/>
      <c r="AN6" s="235"/>
      <c r="AO6" s="235"/>
      <c r="AP6" s="235"/>
      <c r="AQ6" s="235"/>
      <c r="AR6" s="235"/>
      <c r="AS6" s="235"/>
      <c r="AT6" s="235"/>
      <c r="AU6" s="235"/>
      <c r="AV6" s="235"/>
      <c r="AW6" s="235"/>
      <c r="AX6" s="235"/>
      <c r="AY6" s="235"/>
      <c r="AZ6" s="289" t="s">
        <v>292</v>
      </c>
      <c r="BA6" s="289" t="s">
        <v>256</v>
      </c>
      <c r="BB6" s="289" t="s">
        <v>257</v>
      </c>
      <c r="BC6" s="289" t="s">
        <v>258</v>
      </c>
      <c r="BD6" s="289" t="s">
        <v>259</v>
      </c>
      <c r="BE6" s="289" t="s">
        <v>626</v>
      </c>
      <c r="BF6" s="289" t="s">
        <v>256</v>
      </c>
      <c r="BG6" s="289" t="s">
        <v>261</v>
      </c>
      <c r="BH6" s="289" t="s">
        <v>262</v>
      </c>
      <c r="BI6" s="289" t="s">
        <v>263</v>
      </c>
      <c r="BJ6" s="289" t="s">
        <v>264</v>
      </c>
      <c r="BK6" s="289" t="s">
        <v>279</v>
      </c>
      <c r="BL6" s="289" t="s">
        <v>265</v>
      </c>
      <c r="BM6" s="289" t="s">
        <v>627</v>
      </c>
      <c r="BN6" s="289" t="s">
        <v>267</v>
      </c>
      <c r="BO6" s="235"/>
      <c r="BP6" s="72" t="s">
        <v>282</v>
      </c>
    </row>
    <row r="7" spans="1:68" x14ac:dyDescent="0.25">
      <c r="A7" s="279">
        <v>2020</v>
      </c>
      <c r="B7" s="280">
        <v>2</v>
      </c>
      <c r="C7" s="281" t="s">
        <v>243</v>
      </c>
      <c r="D7" s="281" t="s">
        <v>244</v>
      </c>
      <c r="E7" s="281" t="s">
        <v>244</v>
      </c>
      <c r="F7" s="281" t="s">
        <v>291</v>
      </c>
      <c r="G7" s="281" t="s">
        <v>245</v>
      </c>
      <c r="H7" s="281" t="s">
        <v>592</v>
      </c>
      <c r="I7" s="244"/>
      <c r="J7" s="281" t="s">
        <v>54</v>
      </c>
      <c r="K7" s="282">
        <v>1172431000</v>
      </c>
      <c r="L7" s="282">
        <v>1172431000</v>
      </c>
      <c r="M7" s="283">
        <v>68001</v>
      </c>
      <c r="N7" s="283">
        <v>50414.53</v>
      </c>
      <c r="O7" s="283">
        <v>392930.32</v>
      </c>
      <c r="P7" s="284">
        <v>0</v>
      </c>
      <c r="Q7" s="284">
        <v>0</v>
      </c>
      <c r="R7" s="281" t="s">
        <v>700</v>
      </c>
      <c r="S7" s="281" t="s">
        <v>247</v>
      </c>
      <c r="T7" s="281" t="s">
        <v>248</v>
      </c>
      <c r="U7" s="281" t="s">
        <v>249</v>
      </c>
      <c r="V7" s="280">
        <v>0</v>
      </c>
      <c r="W7" s="279">
        <v>73</v>
      </c>
      <c r="X7" s="281" t="s">
        <v>250</v>
      </c>
      <c r="Y7" s="285">
        <v>43889</v>
      </c>
      <c r="Z7" s="285">
        <v>43889</v>
      </c>
      <c r="AA7" s="286">
        <v>43894.335752314815</v>
      </c>
      <c r="AB7" s="281" t="s">
        <v>251</v>
      </c>
      <c r="AC7" s="281" t="s">
        <v>252</v>
      </c>
      <c r="AD7" s="281" t="s">
        <v>253</v>
      </c>
      <c r="AE7" s="281" t="s">
        <v>293</v>
      </c>
      <c r="AF7" s="244"/>
      <c r="AG7" s="281" t="s">
        <v>701</v>
      </c>
      <c r="AH7" s="244"/>
      <c r="AI7" s="244"/>
      <c r="AJ7" s="244"/>
      <c r="AK7" s="244"/>
      <c r="AL7" s="244"/>
      <c r="AM7" s="244"/>
      <c r="AN7" s="244"/>
      <c r="AO7" s="281" t="s">
        <v>640</v>
      </c>
      <c r="AP7" s="244"/>
      <c r="AQ7" s="244"/>
      <c r="AR7" s="244"/>
      <c r="AS7" s="244"/>
      <c r="AT7" s="244"/>
      <c r="AU7" s="244"/>
      <c r="AV7" s="244"/>
      <c r="AW7" s="244"/>
      <c r="AX7" s="244"/>
      <c r="AY7" s="244"/>
      <c r="AZ7" s="281" t="s">
        <v>292</v>
      </c>
      <c r="BA7" s="281" t="s">
        <v>597</v>
      </c>
      <c r="BB7" s="281" t="s">
        <v>598</v>
      </c>
      <c r="BC7" s="281" t="s">
        <v>266</v>
      </c>
      <c r="BD7" s="281" t="s">
        <v>266</v>
      </c>
      <c r="BE7" s="281" t="s">
        <v>250</v>
      </c>
      <c r="BF7" s="281" t="s">
        <v>597</v>
      </c>
      <c r="BG7" s="281" t="s">
        <v>599</v>
      </c>
      <c r="BH7" s="281" t="s">
        <v>600</v>
      </c>
      <c r="BI7" s="281" t="s">
        <v>263</v>
      </c>
      <c r="BJ7" s="281" t="s">
        <v>601</v>
      </c>
      <c r="BK7" s="281" t="s">
        <v>602</v>
      </c>
      <c r="BL7" s="281" t="s">
        <v>603</v>
      </c>
      <c r="BM7" s="281" t="s">
        <v>266</v>
      </c>
      <c r="BN7" s="281" t="s">
        <v>266</v>
      </c>
      <c r="BO7" s="244"/>
      <c r="BP7" s="79" t="s">
        <v>282</v>
      </c>
    </row>
    <row r="8" spans="1:68" ht="33.75" x14ac:dyDescent="0.25">
      <c r="A8" s="287">
        <v>2020</v>
      </c>
      <c r="B8" s="288">
        <v>2</v>
      </c>
      <c r="C8" s="289" t="s">
        <v>243</v>
      </c>
      <c r="D8" s="289" t="s">
        <v>244</v>
      </c>
      <c r="E8" s="289" t="s">
        <v>244</v>
      </c>
      <c r="F8" s="289" t="s">
        <v>291</v>
      </c>
      <c r="G8" s="289" t="s">
        <v>245</v>
      </c>
      <c r="H8" s="289" t="s">
        <v>592</v>
      </c>
      <c r="I8" s="235"/>
      <c r="J8" s="289" t="s">
        <v>54</v>
      </c>
      <c r="K8" s="290">
        <v>-1013234000</v>
      </c>
      <c r="L8" s="290">
        <v>-1013234000</v>
      </c>
      <c r="M8" s="291">
        <v>-58767.57</v>
      </c>
      <c r="N8" s="291">
        <v>-43569.06</v>
      </c>
      <c r="O8" s="291">
        <v>-339576.79</v>
      </c>
      <c r="P8" s="292">
        <v>0</v>
      </c>
      <c r="Q8" s="292">
        <v>0</v>
      </c>
      <c r="R8" s="289" t="s">
        <v>702</v>
      </c>
      <c r="S8" s="289" t="s">
        <v>247</v>
      </c>
      <c r="T8" s="289" t="s">
        <v>248</v>
      </c>
      <c r="U8" s="289" t="s">
        <v>249</v>
      </c>
      <c r="V8" s="288">
        <v>0</v>
      </c>
      <c r="W8" s="287">
        <v>73</v>
      </c>
      <c r="X8" s="289" t="s">
        <v>250</v>
      </c>
      <c r="Y8" s="293">
        <v>43889</v>
      </c>
      <c r="Z8" s="293">
        <v>43889</v>
      </c>
      <c r="AA8" s="294">
        <v>43894.335752314815</v>
      </c>
      <c r="AB8" s="289" t="s">
        <v>251</v>
      </c>
      <c r="AC8" s="289" t="s">
        <v>252</v>
      </c>
      <c r="AD8" s="289" t="s">
        <v>253</v>
      </c>
      <c r="AE8" s="289" t="s">
        <v>293</v>
      </c>
      <c r="AF8" s="235"/>
      <c r="AG8" s="289" t="s">
        <v>701</v>
      </c>
      <c r="AH8" s="235"/>
      <c r="AI8" s="235"/>
      <c r="AJ8" s="235"/>
      <c r="AK8" s="235"/>
      <c r="AL8" s="235"/>
      <c r="AM8" s="235"/>
      <c r="AN8" s="235"/>
      <c r="AO8" s="289" t="s">
        <v>640</v>
      </c>
      <c r="AP8" s="235"/>
      <c r="AQ8" s="235"/>
      <c r="AR8" s="235"/>
      <c r="AS8" s="235"/>
      <c r="AT8" s="235"/>
      <c r="AU8" s="235"/>
      <c r="AV8" s="235"/>
      <c r="AW8" s="235"/>
      <c r="AX8" s="235"/>
      <c r="AY8" s="235"/>
      <c r="AZ8" s="289" t="s">
        <v>292</v>
      </c>
      <c r="BA8" s="289" t="s">
        <v>597</v>
      </c>
      <c r="BB8" s="289" t="s">
        <v>598</v>
      </c>
      <c r="BC8" s="289" t="s">
        <v>266</v>
      </c>
      <c r="BD8" s="289" t="s">
        <v>266</v>
      </c>
      <c r="BE8" s="289" t="s">
        <v>250</v>
      </c>
      <c r="BF8" s="289" t="s">
        <v>597</v>
      </c>
      <c r="BG8" s="289" t="s">
        <v>599</v>
      </c>
      <c r="BH8" s="289" t="s">
        <v>600</v>
      </c>
      <c r="BI8" s="289" t="s">
        <v>263</v>
      </c>
      <c r="BJ8" s="289" t="s">
        <v>601</v>
      </c>
      <c r="BK8" s="289" t="s">
        <v>602</v>
      </c>
      <c r="BL8" s="289" t="s">
        <v>603</v>
      </c>
      <c r="BM8" s="289" t="s">
        <v>266</v>
      </c>
      <c r="BN8" s="289" t="s">
        <v>266</v>
      </c>
      <c r="BO8" s="235"/>
      <c r="BP8" s="72" t="s">
        <v>282</v>
      </c>
    </row>
    <row r="9" spans="1:68" ht="33.75" x14ac:dyDescent="0.25">
      <c r="A9" s="287">
        <v>2020</v>
      </c>
      <c r="B9" s="288">
        <v>2</v>
      </c>
      <c r="C9" s="289" t="s">
        <v>243</v>
      </c>
      <c r="D9" s="289" t="s">
        <v>277</v>
      </c>
      <c r="E9" s="289" t="s">
        <v>244</v>
      </c>
      <c r="F9" s="289" t="s">
        <v>291</v>
      </c>
      <c r="G9" s="289" t="s">
        <v>245</v>
      </c>
      <c r="H9" s="289" t="s">
        <v>246</v>
      </c>
      <c r="I9" s="235"/>
      <c r="J9" s="289" t="s">
        <v>54</v>
      </c>
      <c r="K9" s="290">
        <v>0</v>
      </c>
      <c r="L9" s="290">
        <v>0</v>
      </c>
      <c r="M9" s="291">
        <v>-2666.96</v>
      </c>
      <c r="N9" s="291">
        <v>0</v>
      </c>
      <c r="O9" s="291">
        <v>-3227.65</v>
      </c>
      <c r="P9" s="292">
        <v>0</v>
      </c>
      <c r="Q9" s="292">
        <v>0</v>
      </c>
      <c r="R9" s="289" t="s">
        <v>273</v>
      </c>
      <c r="S9" s="235"/>
      <c r="T9" s="289" t="s">
        <v>274</v>
      </c>
      <c r="U9" s="289" t="s">
        <v>275</v>
      </c>
      <c r="V9" s="288">
        <v>0</v>
      </c>
      <c r="W9" s="287">
        <v>70</v>
      </c>
      <c r="X9" s="289" t="s">
        <v>250</v>
      </c>
      <c r="Y9" s="293">
        <v>43890</v>
      </c>
      <c r="Z9" s="293">
        <v>43890</v>
      </c>
      <c r="AA9" s="294">
        <v>43894.044016203705</v>
      </c>
      <c r="AB9" s="289" t="s">
        <v>276</v>
      </c>
      <c r="AC9" s="235"/>
      <c r="AD9" s="235"/>
      <c r="AE9" s="235"/>
      <c r="AF9" s="235"/>
      <c r="AG9" s="235"/>
      <c r="AH9" s="235"/>
      <c r="AI9" s="235"/>
      <c r="AJ9" s="235"/>
      <c r="AK9" s="235"/>
      <c r="AL9" s="235"/>
      <c r="AM9" s="235"/>
      <c r="AN9" s="235"/>
      <c r="AO9" s="235"/>
      <c r="AP9" s="235"/>
      <c r="AQ9" s="235"/>
      <c r="AR9" s="235"/>
      <c r="AS9" s="235"/>
      <c r="AT9" s="235"/>
      <c r="AU9" s="235"/>
      <c r="AV9" s="235"/>
      <c r="AW9" s="235"/>
      <c r="AX9" s="235"/>
      <c r="AY9" s="235"/>
      <c r="AZ9" s="289" t="s">
        <v>292</v>
      </c>
      <c r="BA9" s="289" t="s">
        <v>256</v>
      </c>
      <c r="BB9" s="289" t="s">
        <v>257</v>
      </c>
      <c r="BC9" s="289" t="s">
        <v>258</v>
      </c>
      <c r="BD9" s="289" t="s">
        <v>259</v>
      </c>
      <c r="BE9" s="289" t="s">
        <v>626</v>
      </c>
      <c r="BF9" s="289" t="s">
        <v>256</v>
      </c>
      <c r="BG9" s="289" t="s">
        <v>261</v>
      </c>
      <c r="BH9" s="289" t="s">
        <v>262</v>
      </c>
      <c r="BI9" s="289" t="s">
        <v>263</v>
      </c>
      <c r="BJ9" s="289" t="s">
        <v>264</v>
      </c>
      <c r="BK9" s="289" t="s">
        <v>279</v>
      </c>
      <c r="BL9" s="289" t="s">
        <v>265</v>
      </c>
      <c r="BM9" s="289" t="s">
        <v>627</v>
      </c>
      <c r="BN9" s="289" t="s">
        <v>267</v>
      </c>
      <c r="BO9" s="235"/>
      <c r="BP9" s="79" t="s">
        <v>282</v>
      </c>
    </row>
    <row r="10" spans="1:68" x14ac:dyDescent="0.25">
      <c r="A10" s="279">
        <v>2020</v>
      </c>
      <c r="B10" s="280">
        <v>2</v>
      </c>
      <c r="C10" s="281" t="s">
        <v>243</v>
      </c>
      <c r="D10" s="281" t="s">
        <v>277</v>
      </c>
      <c r="E10" s="281" t="s">
        <v>244</v>
      </c>
      <c r="F10" s="281" t="s">
        <v>291</v>
      </c>
      <c r="G10" s="281" t="s">
        <v>245</v>
      </c>
      <c r="H10" s="281" t="s">
        <v>592</v>
      </c>
      <c r="I10" s="244"/>
      <c r="J10" s="281" t="s">
        <v>54</v>
      </c>
      <c r="K10" s="282">
        <v>0</v>
      </c>
      <c r="L10" s="282">
        <v>0</v>
      </c>
      <c r="M10" s="283">
        <v>1494.53</v>
      </c>
      <c r="N10" s="283">
        <v>-0.01</v>
      </c>
      <c r="O10" s="283">
        <v>1808.73</v>
      </c>
      <c r="P10" s="284">
        <v>0</v>
      </c>
      <c r="Q10" s="284">
        <v>0</v>
      </c>
      <c r="R10" s="281" t="s">
        <v>273</v>
      </c>
      <c r="S10" s="244"/>
      <c r="T10" s="281" t="s">
        <v>274</v>
      </c>
      <c r="U10" s="281" t="s">
        <v>275</v>
      </c>
      <c r="V10" s="280">
        <v>0</v>
      </c>
      <c r="W10" s="279">
        <v>70</v>
      </c>
      <c r="X10" s="281" t="s">
        <v>250</v>
      </c>
      <c r="Y10" s="285">
        <v>43890</v>
      </c>
      <c r="Z10" s="285">
        <v>43890</v>
      </c>
      <c r="AA10" s="286">
        <v>43894.044016203705</v>
      </c>
      <c r="AB10" s="281" t="s">
        <v>276</v>
      </c>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c r="AY10" s="244"/>
      <c r="AZ10" s="281" t="s">
        <v>292</v>
      </c>
      <c r="BA10" s="281" t="s">
        <v>597</v>
      </c>
      <c r="BB10" s="281" t="s">
        <v>598</v>
      </c>
      <c r="BC10" s="281" t="s">
        <v>266</v>
      </c>
      <c r="BD10" s="281" t="s">
        <v>266</v>
      </c>
      <c r="BE10" s="281" t="s">
        <v>250</v>
      </c>
      <c r="BF10" s="281" t="s">
        <v>597</v>
      </c>
      <c r="BG10" s="281" t="s">
        <v>599</v>
      </c>
      <c r="BH10" s="281" t="s">
        <v>600</v>
      </c>
      <c r="BI10" s="281" t="s">
        <v>263</v>
      </c>
      <c r="BJ10" s="281" t="s">
        <v>601</v>
      </c>
      <c r="BK10" s="281" t="s">
        <v>602</v>
      </c>
      <c r="BL10" s="281" t="s">
        <v>603</v>
      </c>
      <c r="BM10" s="281" t="s">
        <v>266</v>
      </c>
      <c r="BN10" s="281" t="s">
        <v>266</v>
      </c>
      <c r="BO10" s="244"/>
      <c r="BP10" s="72" t="s">
        <v>282</v>
      </c>
    </row>
    <row r="11" spans="1:68" ht="33.75" x14ac:dyDescent="0.25">
      <c r="A11" s="287">
        <v>2020</v>
      </c>
      <c r="B11" s="288">
        <v>3</v>
      </c>
      <c r="C11" s="289" t="s">
        <v>243</v>
      </c>
      <c r="D11" s="289" t="s">
        <v>244</v>
      </c>
      <c r="E11" s="289" t="s">
        <v>244</v>
      </c>
      <c r="F11" s="289" t="s">
        <v>291</v>
      </c>
      <c r="G11" s="289" t="s">
        <v>245</v>
      </c>
      <c r="H11" s="289" t="s">
        <v>592</v>
      </c>
      <c r="I11" s="235"/>
      <c r="J11" s="289" t="s">
        <v>54</v>
      </c>
      <c r="K11" s="290">
        <v>1013234000</v>
      </c>
      <c r="L11" s="290">
        <v>1013234000</v>
      </c>
      <c r="M11" s="291">
        <v>60794.04</v>
      </c>
      <c r="N11" s="291">
        <v>42555.83</v>
      </c>
      <c r="O11" s="291">
        <v>329913.15999999997</v>
      </c>
      <c r="P11" s="292">
        <v>0</v>
      </c>
      <c r="Q11" s="292">
        <v>0</v>
      </c>
      <c r="R11" s="289" t="s">
        <v>703</v>
      </c>
      <c r="S11" s="289" t="s">
        <v>247</v>
      </c>
      <c r="T11" s="289" t="s">
        <v>248</v>
      </c>
      <c r="U11" s="289" t="s">
        <v>249</v>
      </c>
      <c r="V11" s="288">
        <v>0</v>
      </c>
      <c r="W11" s="287">
        <v>92</v>
      </c>
      <c r="X11" s="289" t="s">
        <v>250</v>
      </c>
      <c r="Y11" s="293">
        <v>43921</v>
      </c>
      <c r="Z11" s="293">
        <v>43921</v>
      </c>
      <c r="AA11" s="294">
        <v>43925.300694444442</v>
      </c>
      <c r="AB11" s="289" t="s">
        <v>251</v>
      </c>
      <c r="AC11" s="289" t="s">
        <v>252</v>
      </c>
      <c r="AD11" s="289" t="s">
        <v>253</v>
      </c>
      <c r="AE11" s="289" t="s">
        <v>293</v>
      </c>
      <c r="AF11" s="235"/>
      <c r="AG11" s="289" t="s">
        <v>704</v>
      </c>
      <c r="AH11" s="235"/>
      <c r="AI11" s="235"/>
      <c r="AJ11" s="235"/>
      <c r="AK11" s="235"/>
      <c r="AL11" s="235"/>
      <c r="AM11" s="235"/>
      <c r="AN11" s="235"/>
      <c r="AO11" s="289" t="s">
        <v>694</v>
      </c>
      <c r="AP11" s="235"/>
      <c r="AQ11" s="235"/>
      <c r="AR11" s="235"/>
      <c r="AS11" s="235"/>
      <c r="AT11" s="235"/>
      <c r="AU11" s="235"/>
      <c r="AV11" s="235"/>
      <c r="AW11" s="235"/>
      <c r="AX11" s="235"/>
      <c r="AY11" s="235"/>
      <c r="AZ11" s="289" t="s">
        <v>292</v>
      </c>
      <c r="BA11" s="289" t="s">
        <v>597</v>
      </c>
      <c r="BB11" s="289" t="s">
        <v>598</v>
      </c>
      <c r="BC11" s="289" t="s">
        <v>266</v>
      </c>
      <c r="BD11" s="289" t="s">
        <v>266</v>
      </c>
      <c r="BE11" s="289" t="s">
        <v>250</v>
      </c>
      <c r="BF11" s="289" t="s">
        <v>597</v>
      </c>
      <c r="BG11" s="289" t="s">
        <v>599</v>
      </c>
      <c r="BH11" s="289" t="s">
        <v>600</v>
      </c>
      <c r="BI11" s="289" t="s">
        <v>263</v>
      </c>
      <c r="BJ11" s="289" t="s">
        <v>601</v>
      </c>
      <c r="BK11" s="289" t="s">
        <v>602</v>
      </c>
      <c r="BL11" s="289" t="s">
        <v>603</v>
      </c>
      <c r="BM11" s="289" t="s">
        <v>266</v>
      </c>
      <c r="BN11" s="289" t="s">
        <v>266</v>
      </c>
      <c r="BO11" s="235"/>
      <c r="BP11" s="79" t="s">
        <v>282</v>
      </c>
    </row>
    <row r="12" spans="1:68" x14ac:dyDescent="0.25">
      <c r="A12" s="279">
        <v>2020</v>
      </c>
      <c r="B12" s="280">
        <v>3</v>
      </c>
      <c r="C12" s="281" t="s">
        <v>243</v>
      </c>
      <c r="D12" s="281" t="s">
        <v>244</v>
      </c>
      <c r="E12" s="281" t="s">
        <v>244</v>
      </c>
      <c r="F12" s="281" t="s">
        <v>291</v>
      </c>
      <c r="G12" s="281" t="s">
        <v>245</v>
      </c>
      <c r="H12" s="281" t="s">
        <v>592</v>
      </c>
      <c r="I12" s="244"/>
      <c r="J12" s="281" t="s">
        <v>54</v>
      </c>
      <c r="K12" s="282">
        <v>-1933689000</v>
      </c>
      <c r="L12" s="282">
        <v>-1933689000</v>
      </c>
      <c r="M12" s="283">
        <v>-116021.34</v>
      </c>
      <c r="N12" s="283">
        <v>-81214.94</v>
      </c>
      <c r="O12" s="283">
        <v>-629617.1</v>
      </c>
      <c r="P12" s="284">
        <v>0</v>
      </c>
      <c r="Q12" s="284">
        <v>0</v>
      </c>
      <c r="R12" s="281" t="s">
        <v>705</v>
      </c>
      <c r="S12" s="281" t="s">
        <v>247</v>
      </c>
      <c r="T12" s="281" t="s">
        <v>248</v>
      </c>
      <c r="U12" s="281" t="s">
        <v>249</v>
      </c>
      <c r="V12" s="280">
        <v>0</v>
      </c>
      <c r="W12" s="279">
        <v>92</v>
      </c>
      <c r="X12" s="281" t="s">
        <v>250</v>
      </c>
      <c r="Y12" s="285">
        <v>43921</v>
      </c>
      <c r="Z12" s="285">
        <v>43921</v>
      </c>
      <c r="AA12" s="286">
        <v>43925.300694444442</v>
      </c>
      <c r="AB12" s="281" t="s">
        <v>251</v>
      </c>
      <c r="AC12" s="281" t="s">
        <v>252</v>
      </c>
      <c r="AD12" s="281" t="s">
        <v>253</v>
      </c>
      <c r="AE12" s="281" t="s">
        <v>293</v>
      </c>
      <c r="AF12" s="244"/>
      <c r="AG12" s="281" t="s">
        <v>704</v>
      </c>
      <c r="AH12" s="244"/>
      <c r="AI12" s="244"/>
      <c r="AJ12" s="244"/>
      <c r="AK12" s="244"/>
      <c r="AL12" s="244"/>
      <c r="AM12" s="244"/>
      <c r="AN12" s="244"/>
      <c r="AO12" s="281" t="s">
        <v>694</v>
      </c>
      <c r="AP12" s="244"/>
      <c r="AQ12" s="244"/>
      <c r="AR12" s="244"/>
      <c r="AS12" s="244"/>
      <c r="AT12" s="244"/>
      <c r="AU12" s="244"/>
      <c r="AV12" s="244"/>
      <c r="AW12" s="244"/>
      <c r="AX12" s="244"/>
      <c r="AY12" s="244"/>
      <c r="AZ12" s="281" t="s">
        <v>292</v>
      </c>
      <c r="BA12" s="281" t="s">
        <v>597</v>
      </c>
      <c r="BB12" s="281" t="s">
        <v>598</v>
      </c>
      <c r="BC12" s="281" t="s">
        <v>266</v>
      </c>
      <c r="BD12" s="281" t="s">
        <v>266</v>
      </c>
      <c r="BE12" s="281" t="s">
        <v>250</v>
      </c>
      <c r="BF12" s="281" t="s">
        <v>597</v>
      </c>
      <c r="BG12" s="281" t="s">
        <v>599</v>
      </c>
      <c r="BH12" s="281" t="s">
        <v>600</v>
      </c>
      <c r="BI12" s="281" t="s">
        <v>263</v>
      </c>
      <c r="BJ12" s="281" t="s">
        <v>601</v>
      </c>
      <c r="BK12" s="281" t="s">
        <v>602</v>
      </c>
      <c r="BL12" s="281" t="s">
        <v>603</v>
      </c>
      <c r="BM12" s="281" t="s">
        <v>266</v>
      </c>
      <c r="BN12" s="281" t="s">
        <v>266</v>
      </c>
      <c r="BO12" s="244"/>
      <c r="BP12" s="72" t="s">
        <v>282</v>
      </c>
    </row>
    <row r="13" spans="1:68" ht="33.75" x14ac:dyDescent="0.25">
      <c r="A13" s="287">
        <v>2020</v>
      </c>
      <c r="B13" s="288">
        <v>3</v>
      </c>
      <c r="C13" s="289" t="s">
        <v>243</v>
      </c>
      <c r="D13" s="289" t="s">
        <v>277</v>
      </c>
      <c r="E13" s="289" t="s">
        <v>244</v>
      </c>
      <c r="F13" s="289" t="s">
        <v>291</v>
      </c>
      <c r="G13" s="289" t="s">
        <v>245</v>
      </c>
      <c r="H13" s="289" t="s">
        <v>246</v>
      </c>
      <c r="I13" s="235"/>
      <c r="J13" s="289" t="s">
        <v>54</v>
      </c>
      <c r="K13" s="290">
        <v>0</v>
      </c>
      <c r="L13" s="290">
        <v>0</v>
      </c>
      <c r="M13" s="291">
        <v>138681.71</v>
      </c>
      <c r="N13" s="291">
        <v>0</v>
      </c>
      <c r="O13" s="291">
        <v>4760.33</v>
      </c>
      <c r="P13" s="292">
        <v>0</v>
      </c>
      <c r="Q13" s="292">
        <v>0</v>
      </c>
      <c r="R13" s="289" t="s">
        <v>273</v>
      </c>
      <c r="S13" s="235"/>
      <c r="T13" s="289" t="s">
        <v>274</v>
      </c>
      <c r="U13" s="289" t="s">
        <v>275</v>
      </c>
      <c r="V13" s="288">
        <v>0</v>
      </c>
      <c r="W13" s="287">
        <v>87</v>
      </c>
      <c r="X13" s="289" t="s">
        <v>250</v>
      </c>
      <c r="Y13" s="293">
        <v>43921</v>
      </c>
      <c r="Z13" s="293">
        <v>43921</v>
      </c>
      <c r="AA13" s="294">
        <v>43924.231805555559</v>
      </c>
      <c r="AB13" s="289" t="s">
        <v>276</v>
      </c>
      <c r="AC13" s="235"/>
      <c r="AD13" s="235"/>
      <c r="AE13" s="235"/>
      <c r="AF13" s="235"/>
      <c r="AG13" s="235"/>
      <c r="AH13" s="235"/>
      <c r="AI13" s="235"/>
      <c r="AJ13" s="235"/>
      <c r="AK13" s="235"/>
      <c r="AL13" s="235"/>
      <c r="AM13" s="235"/>
      <c r="AN13" s="235"/>
      <c r="AO13" s="235"/>
      <c r="AP13" s="235"/>
      <c r="AQ13" s="235"/>
      <c r="AR13" s="235"/>
      <c r="AS13" s="235"/>
      <c r="AT13" s="235"/>
      <c r="AU13" s="235"/>
      <c r="AV13" s="235"/>
      <c r="AW13" s="235"/>
      <c r="AX13" s="235"/>
      <c r="AY13" s="235"/>
      <c r="AZ13" s="289" t="s">
        <v>292</v>
      </c>
      <c r="BA13" s="289" t="s">
        <v>256</v>
      </c>
      <c r="BB13" s="289" t="s">
        <v>257</v>
      </c>
      <c r="BC13" s="289" t="s">
        <v>258</v>
      </c>
      <c r="BD13" s="289" t="s">
        <v>259</v>
      </c>
      <c r="BE13" s="289" t="s">
        <v>626</v>
      </c>
      <c r="BF13" s="289" t="s">
        <v>256</v>
      </c>
      <c r="BG13" s="289" t="s">
        <v>261</v>
      </c>
      <c r="BH13" s="289" t="s">
        <v>262</v>
      </c>
      <c r="BI13" s="289" t="s">
        <v>263</v>
      </c>
      <c r="BJ13" s="289" t="s">
        <v>264</v>
      </c>
      <c r="BK13" s="289" t="s">
        <v>279</v>
      </c>
      <c r="BL13" s="289" t="s">
        <v>265</v>
      </c>
      <c r="BM13" s="289" t="s">
        <v>627</v>
      </c>
      <c r="BN13" s="289" t="s">
        <v>267</v>
      </c>
      <c r="BO13" s="235"/>
      <c r="BP13" s="79" t="s">
        <v>282</v>
      </c>
    </row>
    <row r="14" spans="1:68" x14ac:dyDescent="0.25">
      <c r="A14" s="279">
        <v>2020</v>
      </c>
      <c r="B14" s="280">
        <v>3</v>
      </c>
      <c r="C14" s="281" t="s">
        <v>243</v>
      </c>
      <c r="D14" s="281" t="s">
        <v>277</v>
      </c>
      <c r="E14" s="281" t="s">
        <v>244</v>
      </c>
      <c r="F14" s="281" t="s">
        <v>291</v>
      </c>
      <c r="G14" s="281" t="s">
        <v>245</v>
      </c>
      <c r="H14" s="281" t="s">
        <v>592</v>
      </c>
      <c r="I14" s="244"/>
      <c r="J14" s="281" t="s">
        <v>54</v>
      </c>
      <c r="K14" s="282">
        <v>0</v>
      </c>
      <c r="L14" s="282">
        <v>0</v>
      </c>
      <c r="M14" s="283">
        <v>-85993.55</v>
      </c>
      <c r="N14" s="283">
        <v>0.01</v>
      </c>
      <c r="O14" s="283">
        <v>-2951.78</v>
      </c>
      <c r="P14" s="284">
        <v>0</v>
      </c>
      <c r="Q14" s="284">
        <v>0</v>
      </c>
      <c r="R14" s="281" t="s">
        <v>273</v>
      </c>
      <c r="S14" s="244"/>
      <c r="T14" s="281" t="s">
        <v>274</v>
      </c>
      <c r="U14" s="281" t="s">
        <v>275</v>
      </c>
      <c r="V14" s="280">
        <v>0</v>
      </c>
      <c r="W14" s="279">
        <v>87</v>
      </c>
      <c r="X14" s="281" t="s">
        <v>250</v>
      </c>
      <c r="Y14" s="285">
        <v>43921</v>
      </c>
      <c r="Z14" s="285">
        <v>43921</v>
      </c>
      <c r="AA14" s="286">
        <v>43924.231805555559</v>
      </c>
      <c r="AB14" s="281" t="s">
        <v>276</v>
      </c>
      <c r="AC14" s="244"/>
      <c r="AD14" s="244"/>
      <c r="AE14" s="244"/>
      <c r="AF14" s="244"/>
      <c r="AG14" s="244"/>
      <c r="AH14" s="244"/>
      <c r="AI14" s="244"/>
      <c r="AJ14" s="244"/>
      <c r="AK14" s="244"/>
      <c r="AL14" s="244"/>
      <c r="AM14" s="244"/>
      <c r="AN14" s="244"/>
      <c r="AO14" s="244"/>
      <c r="AP14" s="244"/>
      <c r="AQ14" s="244"/>
      <c r="AR14" s="244"/>
      <c r="AS14" s="244"/>
      <c r="AT14" s="244"/>
      <c r="AU14" s="244"/>
      <c r="AV14" s="244"/>
      <c r="AW14" s="244"/>
      <c r="AX14" s="244"/>
      <c r="AY14" s="244"/>
      <c r="AZ14" s="281" t="s">
        <v>292</v>
      </c>
      <c r="BA14" s="281" t="s">
        <v>597</v>
      </c>
      <c r="BB14" s="281" t="s">
        <v>598</v>
      </c>
      <c r="BC14" s="281" t="s">
        <v>266</v>
      </c>
      <c r="BD14" s="281" t="s">
        <v>266</v>
      </c>
      <c r="BE14" s="281" t="s">
        <v>250</v>
      </c>
      <c r="BF14" s="281" t="s">
        <v>597</v>
      </c>
      <c r="BG14" s="281" t="s">
        <v>599</v>
      </c>
      <c r="BH14" s="281" t="s">
        <v>600</v>
      </c>
      <c r="BI14" s="281" t="s">
        <v>263</v>
      </c>
      <c r="BJ14" s="281" t="s">
        <v>601</v>
      </c>
      <c r="BK14" s="281" t="s">
        <v>602</v>
      </c>
      <c r="BL14" s="281" t="s">
        <v>603</v>
      </c>
      <c r="BM14" s="281" t="s">
        <v>266</v>
      </c>
      <c r="BN14" s="281" t="s">
        <v>266</v>
      </c>
      <c r="BO14" s="244"/>
      <c r="BP14" s="72" t="s">
        <v>282</v>
      </c>
    </row>
    <row r="15" spans="1:68" ht="33.75" x14ac:dyDescent="0.25">
      <c r="A15" s="287">
        <v>2020</v>
      </c>
      <c r="B15" s="288">
        <v>3</v>
      </c>
      <c r="C15" s="289" t="s">
        <v>243</v>
      </c>
      <c r="D15" s="289" t="s">
        <v>277</v>
      </c>
      <c r="E15" s="289" t="s">
        <v>244</v>
      </c>
      <c r="F15" s="289" t="s">
        <v>291</v>
      </c>
      <c r="G15" s="289" t="s">
        <v>245</v>
      </c>
      <c r="H15" s="289" t="s">
        <v>592</v>
      </c>
      <c r="I15" s="235"/>
      <c r="J15" s="289" t="s">
        <v>54</v>
      </c>
      <c r="K15" s="290">
        <v>0</v>
      </c>
      <c r="L15" s="290">
        <v>0</v>
      </c>
      <c r="M15" s="291">
        <v>49704.57</v>
      </c>
      <c r="N15" s="291">
        <v>-920.46</v>
      </c>
      <c r="O15" s="291">
        <v>-7135.81</v>
      </c>
      <c r="P15" s="292">
        <v>0</v>
      </c>
      <c r="Q15" s="292">
        <v>0</v>
      </c>
      <c r="R15" s="289" t="s">
        <v>273</v>
      </c>
      <c r="S15" s="235"/>
      <c r="T15" s="289" t="s">
        <v>274</v>
      </c>
      <c r="U15" s="289" t="s">
        <v>275</v>
      </c>
      <c r="V15" s="288">
        <v>0</v>
      </c>
      <c r="W15" s="287">
        <v>93</v>
      </c>
      <c r="X15" s="289" t="s">
        <v>250</v>
      </c>
      <c r="Y15" s="293">
        <v>43921</v>
      </c>
      <c r="Z15" s="293">
        <v>43921</v>
      </c>
      <c r="AA15" s="294">
        <v>43925.300694444442</v>
      </c>
      <c r="AB15" s="289" t="s">
        <v>276</v>
      </c>
      <c r="AC15" s="235"/>
      <c r="AD15" s="235"/>
      <c r="AE15" s="235"/>
      <c r="AF15" s="235"/>
      <c r="AG15" s="235"/>
      <c r="AH15" s="235"/>
      <c r="AI15" s="235"/>
      <c r="AJ15" s="235"/>
      <c r="AK15" s="235"/>
      <c r="AL15" s="235"/>
      <c r="AM15" s="235"/>
      <c r="AN15" s="235"/>
      <c r="AO15" s="235"/>
      <c r="AP15" s="235"/>
      <c r="AQ15" s="235"/>
      <c r="AR15" s="235"/>
      <c r="AS15" s="235"/>
      <c r="AT15" s="235"/>
      <c r="AU15" s="235"/>
      <c r="AV15" s="235"/>
      <c r="AW15" s="235"/>
      <c r="AX15" s="235"/>
      <c r="AY15" s="235"/>
      <c r="AZ15" s="289" t="s">
        <v>292</v>
      </c>
      <c r="BA15" s="289" t="s">
        <v>597</v>
      </c>
      <c r="BB15" s="289" t="s">
        <v>598</v>
      </c>
      <c r="BC15" s="289" t="s">
        <v>266</v>
      </c>
      <c r="BD15" s="289" t="s">
        <v>266</v>
      </c>
      <c r="BE15" s="289" t="s">
        <v>250</v>
      </c>
      <c r="BF15" s="289" t="s">
        <v>597</v>
      </c>
      <c r="BG15" s="289" t="s">
        <v>599</v>
      </c>
      <c r="BH15" s="289" t="s">
        <v>600</v>
      </c>
      <c r="BI15" s="289" t="s">
        <v>263</v>
      </c>
      <c r="BJ15" s="289" t="s">
        <v>601</v>
      </c>
      <c r="BK15" s="289" t="s">
        <v>602</v>
      </c>
      <c r="BL15" s="289" t="s">
        <v>603</v>
      </c>
      <c r="BM15" s="289" t="s">
        <v>266</v>
      </c>
      <c r="BN15" s="289" t="s">
        <v>266</v>
      </c>
      <c r="BO15" s="235"/>
      <c r="BP15" s="79" t="s">
        <v>282</v>
      </c>
    </row>
    <row r="16" spans="1:68" x14ac:dyDescent="0.25">
      <c r="K16" s="295">
        <f>K12</f>
        <v>-1933689000</v>
      </c>
    </row>
    <row r="17" spans="11:11" x14ac:dyDescent="0.25">
      <c r="K17" s="295">
        <f>K4</f>
        <v>2666955974</v>
      </c>
    </row>
  </sheetData>
  <autoFilter ref="A3:BP15"/>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topLeftCell="A11" workbookViewId="0">
      <selection activeCell="A19" sqref="A19"/>
    </sheetView>
  </sheetViews>
  <sheetFormatPr defaultRowHeight="15" x14ac:dyDescent="0.25"/>
  <cols>
    <col min="1" max="1" width="57.42578125" style="224" bestFit="1" customWidth="1"/>
    <col min="2" max="3" width="22.85546875" style="224" customWidth="1"/>
    <col min="4" max="4" width="17.28515625" style="224" customWidth="1"/>
    <col min="5" max="16384" width="9.140625" style="224"/>
  </cols>
  <sheetData>
    <row r="1" spans="1:3" x14ac:dyDescent="0.25">
      <c r="A1" s="298"/>
      <c r="B1" s="299" t="s">
        <v>295</v>
      </c>
      <c r="C1" s="299" t="s">
        <v>295</v>
      </c>
    </row>
    <row r="2" spans="1:3" x14ac:dyDescent="0.25">
      <c r="A2" s="298"/>
      <c r="B2" s="299" t="s">
        <v>296</v>
      </c>
      <c r="C2" s="299" t="s">
        <v>296</v>
      </c>
    </row>
    <row r="3" spans="1:3" x14ac:dyDescent="0.25">
      <c r="A3" s="298"/>
      <c r="B3" s="299" t="s">
        <v>234</v>
      </c>
      <c r="C3" s="299" t="s">
        <v>234</v>
      </c>
    </row>
    <row r="4" spans="1:3" x14ac:dyDescent="0.25">
      <c r="A4" s="298"/>
      <c r="B4" s="299" t="s">
        <v>195</v>
      </c>
      <c r="C4" s="299" t="s">
        <v>195</v>
      </c>
    </row>
    <row r="5" spans="1:3" x14ac:dyDescent="0.25">
      <c r="A5" s="298"/>
      <c r="B5" s="299" t="s">
        <v>297</v>
      </c>
      <c r="C5" s="299" t="s">
        <v>297</v>
      </c>
    </row>
    <row r="6" spans="1:3" x14ac:dyDescent="0.25">
      <c r="A6" s="298"/>
      <c r="B6" s="299" t="s">
        <v>298</v>
      </c>
      <c r="C6" s="299" t="s">
        <v>298</v>
      </c>
    </row>
    <row r="7" spans="1:3" x14ac:dyDescent="0.25">
      <c r="A7" s="300"/>
      <c r="B7" s="299" t="s">
        <v>707</v>
      </c>
      <c r="C7" s="299" t="s">
        <v>707</v>
      </c>
    </row>
    <row r="8" spans="1:3" x14ac:dyDescent="0.25">
      <c r="A8" s="298"/>
      <c r="B8" s="299" t="s">
        <v>299</v>
      </c>
      <c r="C8" s="299" t="s">
        <v>299</v>
      </c>
    </row>
    <row r="9" spans="1:3" x14ac:dyDescent="0.25">
      <c r="A9" s="298"/>
      <c r="B9" s="299" t="s">
        <v>300</v>
      </c>
      <c r="C9" s="299" t="s">
        <v>300</v>
      </c>
    </row>
    <row r="10" spans="1:3" x14ac:dyDescent="0.25">
      <c r="A10" s="298"/>
      <c r="B10" s="299" t="s">
        <v>708</v>
      </c>
      <c r="C10" s="299" t="s">
        <v>708</v>
      </c>
    </row>
    <row r="11" spans="1:3" x14ac:dyDescent="0.25">
      <c r="A11" s="298"/>
      <c r="B11" s="299" t="s">
        <v>436</v>
      </c>
      <c r="C11" s="299" t="s">
        <v>709</v>
      </c>
    </row>
    <row r="12" spans="1:3" x14ac:dyDescent="0.25">
      <c r="A12" s="301" t="s">
        <v>710</v>
      </c>
      <c r="B12" s="90">
        <v>-428507</v>
      </c>
      <c r="C12" s="90">
        <v>-6854447</v>
      </c>
    </row>
    <row r="13" spans="1:3" x14ac:dyDescent="0.25">
      <c r="A13" s="300" t="s">
        <v>711</v>
      </c>
      <c r="B13" s="90">
        <v>-604683595.50999999</v>
      </c>
      <c r="C13" s="90">
        <v>-1712809382.8500001</v>
      </c>
    </row>
    <row r="14" spans="1:3" x14ac:dyDescent="0.25">
      <c r="A14" s="300" t="s">
        <v>712</v>
      </c>
      <c r="B14" s="90">
        <v>-14547019.630000001</v>
      </c>
      <c r="C14" s="90">
        <v>-46166742.510000005</v>
      </c>
    </row>
    <row r="15" spans="1:3" x14ac:dyDescent="0.25">
      <c r="A15" s="300" t="s">
        <v>713</v>
      </c>
      <c r="B15" s="90">
        <v>86533461.930000007</v>
      </c>
      <c r="C15" s="90">
        <v>98435973.390000015</v>
      </c>
    </row>
    <row r="16" spans="1:3" x14ac:dyDescent="0.25">
      <c r="A16" s="300" t="s">
        <v>714</v>
      </c>
      <c r="B16" s="90">
        <v>1632924.2400000002</v>
      </c>
      <c r="C16" s="90">
        <v>3353808.71</v>
      </c>
    </row>
    <row r="17" spans="1:4" x14ac:dyDescent="0.25">
      <c r="A17" s="300" t="s">
        <v>715</v>
      </c>
      <c r="B17" s="90">
        <v>-2.421438691918576E-10</v>
      </c>
      <c r="C17" s="90">
        <v>-2.3283064365386963E-10</v>
      </c>
    </row>
    <row r="18" spans="1:4" x14ac:dyDescent="0.25">
      <c r="A18" s="300" t="s">
        <v>716</v>
      </c>
      <c r="B18" s="90">
        <v>-53507748</v>
      </c>
      <c r="C18" s="90">
        <v>-168690511</v>
      </c>
      <c r="D18" s="300" t="s">
        <v>717</v>
      </c>
    </row>
    <row r="19" spans="1:4" x14ac:dyDescent="0.25">
      <c r="A19" s="300" t="s">
        <v>718</v>
      </c>
      <c r="B19" s="90">
        <v>29793788</v>
      </c>
      <c r="C19" s="90">
        <v>24007594</v>
      </c>
      <c r="D19" s="300" t="s">
        <v>719</v>
      </c>
    </row>
    <row r="20" spans="1:4" x14ac:dyDescent="0.25">
      <c r="A20" s="300" t="s">
        <v>720</v>
      </c>
      <c r="B20" s="90">
        <v>-364929795</v>
      </c>
      <c r="C20" s="90">
        <v>-1147760213</v>
      </c>
      <c r="D20" s="300" t="s">
        <v>719</v>
      </c>
    </row>
    <row r="21" spans="1:4" x14ac:dyDescent="0.25">
      <c r="A21" s="300" t="s">
        <v>721</v>
      </c>
      <c r="B21" s="90">
        <v>-6279511127</v>
      </c>
      <c r="C21" s="90">
        <v>-20754291145</v>
      </c>
      <c r="D21" s="300" t="s">
        <v>722</v>
      </c>
    </row>
    <row r="22" spans="1:4" x14ac:dyDescent="0.25">
      <c r="A22" s="300" t="s">
        <v>723</v>
      </c>
      <c r="B22" s="90">
        <v>-809527929</v>
      </c>
      <c r="C22" s="90">
        <v>-3003742535</v>
      </c>
      <c r="D22" s="300" t="s">
        <v>722</v>
      </c>
    </row>
    <row r="23" spans="1:4" x14ac:dyDescent="0.25">
      <c r="A23" s="300" t="s">
        <v>724</v>
      </c>
      <c r="B23" s="90">
        <v>-7042958</v>
      </c>
      <c r="C23" s="90">
        <v>-46006289</v>
      </c>
      <c r="D23" s="300" t="s">
        <v>717</v>
      </c>
    </row>
    <row r="24" spans="1:4" x14ac:dyDescent="0.25">
      <c r="A24" s="300"/>
      <c r="B24" s="89"/>
      <c r="C24" s="89"/>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1"/>
  <sheetViews>
    <sheetView topLeftCell="A23" workbookViewId="0">
      <selection activeCell="L31" sqref="L31"/>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10" customWidth="1"/>
    <col min="9" max="9" width="5.85546875" customWidth="1"/>
    <col min="10" max="10" width="7.42578125" customWidth="1"/>
    <col min="11" max="12" width="12.5703125" customWidth="1"/>
    <col min="13" max="15" width="9.5703125" customWidth="1"/>
    <col min="16" max="16" width="6.42578125" customWidth="1"/>
    <col min="17" max="17" width="4.7109375" customWidth="1"/>
    <col min="18" max="18" width="36"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9.140625" customWidth="1"/>
    <col min="34" max="34" width="5.28515625" customWidth="1"/>
    <col min="35" max="35" width="5.42578125" customWidth="1"/>
    <col min="36" max="36" width="1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13.710937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0.7109375" customWidth="1"/>
  </cols>
  <sheetData>
    <row r="1" spans="1:69" x14ac:dyDescent="0.25">
      <c r="A1" s="81" t="s">
        <v>288</v>
      </c>
    </row>
    <row r="2" spans="1:69" x14ac:dyDescent="0.25">
      <c r="A2" s="82" t="s">
        <v>289</v>
      </c>
    </row>
    <row r="3" spans="1:69" s="224" customFormat="1" ht="168.75" x14ac:dyDescent="0.25">
      <c r="A3" s="277" t="s">
        <v>176</v>
      </c>
      <c r="B3" s="277" t="s">
        <v>177</v>
      </c>
      <c r="C3" s="277" t="s">
        <v>178</v>
      </c>
      <c r="D3" s="277" t="s">
        <v>179</v>
      </c>
      <c r="E3" s="277" t="s">
        <v>180</v>
      </c>
      <c r="F3" s="277" t="s">
        <v>181</v>
      </c>
      <c r="G3" s="277" t="s">
        <v>182</v>
      </c>
      <c r="H3" s="277" t="s">
        <v>183</v>
      </c>
      <c r="I3" s="277" t="s">
        <v>184</v>
      </c>
      <c r="J3" s="277" t="s">
        <v>185</v>
      </c>
      <c r="K3" s="277" t="s">
        <v>186</v>
      </c>
      <c r="L3" s="277" t="s">
        <v>187</v>
      </c>
      <c r="M3" s="277" t="s">
        <v>188</v>
      </c>
      <c r="N3" s="277" t="s">
        <v>189</v>
      </c>
      <c r="O3" s="277" t="s">
        <v>190</v>
      </c>
      <c r="P3" s="277" t="s">
        <v>191</v>
      </c>
      <c r="Q3" s="277" t="s">
        <v>192</v>
      </c>
      <c r="R3" s="277" t="s">
        <v>193</v>
      </c>
      <c r="S3" s="277" t="s">
        <v>194</v>
      </c>
      <c r="T3" s="277" t="s">
        <v>195</v>
      </c>
      <c r="U3" s="277" t="s">
        <v>196</v>
      </c>
      <c r="V3" s="277" t="s">
        <v>197</v>
      </c>
      <c r="W3" s="277" t="s">
        <v>198</v>
      </c>
      <c r="X3" s="277" t="s">
        <v>199</v>
      </c>
      <c r="Y3" s="277" t="s">
        <v>200</v>
      </c>
      <c r="Z3" s="277" t="s">
        <v>201</v>
      </c>
      <c r="AA3" s="277" t="s">
        <v>202</v>
      </c>
      <c r="AB3" s="277" t="s">
        <v>203</v>
      </c>
      <c r="AC3" s="277" t="s">
        <v>204</v>
      </c>
      <c r="AD3" s="277" t="s">
        <v>205</v>
      </c>
      <c r="AE3" s="277" t="s">
        <v>206</v>
      </c>
      <c r="AF3" s="277" t="s">
        <v>207</v>
      </c>
      <c r="AG3" s="277" t="s">
        <v>208</v>
      </c>
      <c r="AH3" s="277" t="s">
        <v>209</v>
      </c>
      <c r="AI3" s="277" t="s">
        <v>210</v>
      </c>
      <c r="AJ3" s="277" t="s">
        <v>211</v>
      </c>
      <c r="AK3" s="277" t="s">
        <v>212</v>
      </c>
      <c r="AL3" s="277" t="s">
        <v>213</v>
      </c>
      <c r="AM3" s="277" t="s">
        <v>214</v>
      </c>
      <c r="AN3" s="278" t="s">
        <v>215</v>
      </c>
      <c r="AO3" s="277" t="s">
        <v>216</v>
      </c>
      <c r="AP3" s="277" t="s">
        <v>217</v>
      </c>
      <c r="AQ3" s="277" t="s">
        <v>218</v>
      </c>
      <c r="AR3" s="277" t="s">
        <v>219</v>
      </c>
      <c r="AS3" s="277" t="s">
        <v>220</v>
      </c>
      <c r="AT3" s="277" t="s">
        <v>221</v>
      </c>
      <c r="AU3" s="277" t="s">
        <v>222</v>
      </c>
      <c r="AV3" s="277" t="s">
        <v>223</v>
      </c>
      <c r="AW3" s="277" t="s">
        <v>224</v>
      </c>
      <c r="AX3" s="277" t="s">
        <v>225</v>
      </c>
      <c r="AY3" s="277" t="s">
        <v>226</v>
      </c>
      <c r="AZ3" s="277" t="s">
        <v>227</v>
      </c>
      <c r="BA3" s="277" t="s">
        <v>228</v>
      </c>
      <c r="BB3" s="277" t="s">
        <v>229</v>
      </c>
      <c r="BC3" s="277" t="s">
        <v>230</v>
      </c>
      <c r="BD3" s="277" t="s">
        <v>231</v>
      </c>
      <c r="BE3" s="277" t="s">
        <v>232</v>
      </c>
      <c r="BF3" s="277" t="s">
        <v>233</v>
      </c>
      <c r="BG3" s="277" t="s">
        <v>234</v>
      </c>
      <c r="BH3" s="277" t="s">
        <v>235</v>
      </c>
      <c r="BI3" s="277" t="s">
        <v>236</v>
      </c>
      <c r="BJ3" s="277" t="s">
        <v>237</v>
      </c>
      <c r="BK3" s="277" t="s">
        <v>238</v>
      </c>
      <c r="BL3" s="277" t="s">
        <v>239</v>
      </c>
      <c r="BM3" s="277" t="s">
        <v>240</v>
      </c>
      <c r="BN3" s="277" t="s">
        <v>241</v>
      </c>
      <c r="BO3" s="277" t="s">
        <v>242</v>
      </c>
      <c r="BP3" s="277" t="s">
        <v>290</v>
      </c>
      <c r="BQ3" s="302" t="s">
        <v>726</v>
      </c>
    </row>
    <row r="4" spans="1:69" s="224" customFormat="1" x14ac:dyDescent="0.25">
      <c r="A4" s="279">
        <v>2020</v>
      </c>
      <c r="B4" s="280">
        <v>1</v>
      </c>
      <c r="C4" s="281" t="s">
        <v>243</v>
      </c>
      <c r="D4" s="281" t="s">
        <v>244</v>
      </c>
      <c r="E4" s="281" t="s">
        <v>244</v>
      </c>
      <c r="F4" s="281" t="s">
        <v>368</v>
      </c>
      <c r="G4" s="281" t="s">
        <v>245</v>
      </c>
      <c r="H4" s="281" t="s">
        <v>369</v>
      </c>
      <c r="I4" s="244"/>
      <c r="J4" s="281" t="s">
        <v>54</v>
      </c>
      <c r="K4" s="282">
        <v>258791087</v>
      </c>
      <c r="L4" s="282">
        <v>258791087</v>
      </c>
      <c r="M4" s="283">
        <v>14751.09</v>
      </c>
      <c r="N4" s="283">
        <v>11128.02</v>
      </c>
      <c r="O4" s="283">
        <v>86418.44</v>
      </c>
      <c r="P4" s="284">
        <v>0</v>
      </c>
      <c r="Q4" s="284">
        <v>0</v>
      </c>
      <c r="R4" s="281" t="s">
        <v>727</v>
      </c>
      <c r="S4" s="281" t="s">
        <v>247</v>
      </c>
      <c r="T4" s="281" t="s">
        <v>248</v>
      </c>
      <c r="U4" s="281" t="s">
        <v>249</v>
      </c>
      <c r="V4" s="280">
        <v>0</v>
      </c>
      <c r="W4" s="279">
        <v>44</v>
      </c>
      <c r="X4" s="281" t="s">
        <v>250</v>
      </c>
      <c r="Y4" s="285">
        <v>43860</v>
      </c>
      <c r="Z4" s="285">
        <v>43860</v>
      </c>
      <c r="AA4" s="286">
        <v>43866.21539351852</v>
      </c>
      <c r="AB4" s="281" t="s">
        <v>673</v>
      </c>
      <c r="AC4" s="281" t="s">
        <v>252</v>
      </c>
      <c r="AD4" s="281" t="s">
        <v>370</v>
      </c>
      <c r="AE4" s="281" t="s">
        <v>272</v>
      </c>
      <c r="AF4" s="244"/>
      <c r="AG4" s="281" t="s">
        <v>728</v>
      </c>
      <c r="AH4" s="244"/>
      <c r="AI4" s="244"/>
      <c r="AJ4" s="281" t="s">
        <v>371</v>
      </c>
      <c r="AK4" s="244"/>
      <c r="AL4" s="244"/>
      <c r="AM4" s="244"/>
      <c r="AN4" s="244"/>
      <c r="AO4" s="281" t="s">
        <v>729</v>
      </c>
      <c r="AP4" s="281" t="s">
        <v>372</v>
      </c>
      <c r="AQ4" s="244"/>
      <c r="AR4" s="244"/>
      <c r="AS4" s="244"/>
      <c r="AT4" s="244"/>
      <c r="AU4" s="244"/>
      <c r="AV4" s="244"/>
      <c r="AW4" s="244"/>
      <c r="AX4" s="244"/>
      <c r="AY4" s="244"/>
      <c r="AZ4" s="281" t="s">
        <v>373</v>
      </c>
      <c r="BA4" s="281" t="s">
        <v>256</v>
      </c>
      <c r="BB4" s="281" t="s">
        <v>257</v>
      </c>
      <c r="BC4" s="281" t="s">
        <v>258</v>
      </c>
      <c r="BD4" s="281" t="s">
        <v>259</v>
      </c>
      <c r="BE4" s="281" t="s">
        <v>626</v>
      </c>
      <c r="BF4" s="281" t="s">
        <v>256</v>
      </c>
      <c r="BG4" s="281" t="s">
        <v>261</v>
      </c>
      <c r="BH4" s="281" t="s">
        <v>262</v>
      </c>
      <c r="BI4" s="281" t="s">
        <v>263</v>
      </c>
      <c r="BJ4" s="281" t="s">
        <v>264</v>
      </c>
      <c r="BK4" s="281" t="s">
        <v>279</v>
      </c>
      <c r="BL4" s="281" t="s">
        <v>265</v>
      </c>
      <c r="BM4" s="281" t="s">
        <v>627</v>
      </c>
      <c r="BN4" s="281" t="s">
        <v>267</v>
      </c>
      <c r="BO4" s="244"/>
      <c r="BP4" s="281" t="s">
        <v>282</v>
      </c>
      <c r="BQ4" s="244"/>
    </row>
    <row r="5" spans="1:69" s="224" customFormat="1" ht="33.75" x14ac:dyDescent="0.25">
      <c r="A5" s="287">
        <v>2020</v>
      </c>
      <c r="B5" s="288">
        <v>1</v>
      </c>
      <c r="C5" s="289" t="s">
        <v>243</v>
      </c>
      <c r="D5" s="289" t="s">
        <v>244</v>
      </c>
      <c r="E5" s="289" t="s">
        <v>244</v>
      </c>
      <c r="F5" s="289" t="s">
        <v>368</v>
      </c>
      <c r="G5" s="289" t="s">
        <v>245</v>
      </c>
      <c r="H5" s="289" t="s">
        <v>369</v>
      </c>
      <c r="I5" s="235"/>
      <c r="J5" s="289" t="s">
        <v>54</v>
      </c>
      <c r="K5" s="290">
        <v>-255994107</v>
      </c>
      <c r="L5" s="290">
        <v>-255994107</v>
      </c>
      <c r="M5" s="291">
        <v>-14591.66</v>
      </c>
      <c r="N5" s="291">
        <v>-11007.75</v>
      </c>
      <c r="O5" s="291">
        <v>-85484.44</v>
      </c>
      <c r="P5" s="292">
        <v>0</v>
      </c>
      <c r="Q5" s="292">
        <v>0</v>
      </c>
      <c r="R5" s="289" t="s">
        <v>730</v>
      </c>
      <c r="S5" s="289" t="s">
        <v>247</v>
      </c>
      <c r="T5" s="289" t="s">
        <v>248</v>
      </c>
      <c r="U5" s="289" t="s">
        <v>249</v>
      </c>
      <c r="V5" s="288">
        <v>0</v>
      </c>
      <c r="W5" s="287">
        <v>44</v>
      </c>
      <c r="X5" s="289" t="s">
        <v>250</v>
      </c>
      <c r="Y5" s="293">
        <v>43860</v>
      </c>
      <c r="Z5" s="293">
        <v>43860</v>
      </c>
      <c r="AA5" s="294">
        <v>43866.21539351852</v>
      </c>
      <c r="AB5" s="289" t="s">
        <v>673</v>
      </c>
      <c r="AC5" s="289" t="s">
        <v>252</v>
      </c>
      <c r="AD5" s="289" t="s">
        <v>370</v>
      </c>
      <c r="AE5" s="289" t="s">
        <v>272</v>
      </c>
      <c r="AF5" s="235"/>
      <c r="AG5" s="289" t="s">
        <v>728</v>
      </c>
      <c r="AH5" s="235"/>
      <c r="AI5" s="235"/>
      <c r="AJ5" s="289" t="s">
        <v>371</v>
      </c>
      <c r="AK5" s="235"/>
      <c r="AL5" s="235"/>
      <c r="AM5" s="235"/>
      <c r="AN5" s="235"/>
      <c r="AO5" s="289" t="s">
        <v>729</v>
      </c>
      <c r="AP5" s="289" t="s">
        <v>372</v>
      </c>
      <c r="AQ5" s="235"/>
      <c r="AR5" s="235"/>
      <c r="AS5" s="235"/>
      <c r="AT5" s="235"/>
      <c r="AU5" s="235"/>
      <c r="AV5" s="235"/>
      <c r="AW5" s="235"/>
      <c r="AX5" s="235"/>
      <c r="AY5" s="235"/>
      <c r="AZ5" s="289" t="s">
        <v>373</v>
      </c>
      <c r="BA5" s="289" t="s">
        <v>256</v>
      </c>
      <c r="BB5" s="289" t="s">
        <v>257</v>
      </c>
      <c r="BC5" s="289" t="s">
        <v>258</v>
      </c>
      <c r="BD5" s="289" t="s">
        <v>259</v>
      </c>
      <c r="BE5" s="289" t="s">
        <v>626</v>
      </c>
      <c r="BF5" s="289" t="s">
        <v>256</v>
      </c>
      <c r="BG5" s="289" t="s">
        <v>261</v>
      </c>
      <c r="BH5" s="289" t="s">
        <v>262</v>
      </c>
      <c r="BI5" s="289" t="s">
        <v>263</v>
      </c>
      <c r="BJ5" s="289" t="s">
        <v>264</v>
      </c>
      <c r="BK5" s="289" t="s">
        <v>279</v>
      </c>
      <c r="BL5" s="289" t="s">
        <v>265</v>
      </c>
      <c r="BM5" s="289" t="s">
        <v>627</v>
      </c>
      <c r="BN5" s="289" t="s">
        <v>267</v>
      </c>
      <c r="BO5" s="235"/>
      <c r="BP5" s="289" t="s">
        <v>282</v>
      </c>
      <c r="BQ5" s="303"/>
    </row>
    <row r="6" spans="1:69" s="224" customFormat="1" x14ac:dyDescent="0.25">
      <c r="A6" s="279">
        <v>2020</v>
      </c>
      <c r="B6" s="280">
        <v>1</v>
      </c>
      <c r="C6" s="281" t="s">
        <v>243</v>
      </c>
      <c r="D6" s="281" t="s">
        <v>244</v>
      </c>
      <c r="E6" s="281" t="s">
        <v>244</v>
      </c>
      <c r="F6" s="281" t="s">
        <v>368</v>
      </c>
      <c r="G6" s="281" t="s">
        <v>245</v>
      </c>
      <c r="H6" s="281" t="s">
        <v>374</v>
      </c>
      <c r="I6" s="244"/>
      <c r="J6" s="281" t="s">
        <v>54</v>
      </c>
      <c r="K6" s="282">
        <v>130146302</v>
      </c>
      <c r="L6" s="282">
        <v>130146302</v>
      </c>
      <c r="M6" s="283">
        <v>7418.34</v>
      </c>
      <c r="N6" s="283">
        <v>5596.29</v>
      </c>
      <c r="O6" s="283">
        <v>43459.92</v>
      </c>
      <c r="P6" s="284">
        <v>0</v>
      </c>
      <c r="Q6" s="284">
        <v>0</v>
      </c>
      <c r="R6" s="281" t="s">
        <v>731</v>
      </c>
      <c r="S6" s="281" t="s">
        <v>247</v>
      </c>
      <c r="T6" s="281" t="s">
        <v>248</v>
      </c>
      <c r="U6" s="281" t="s">
        <v>249</v>
      </c>
      <c r="V6" s="280">
        <v>0</v>
      </c>
      <c r="W6" s="279">
        <v>44</v>
      </c>
      <c r="X6" s="281" t="s">
        <v>250</v>
      </c>
      <c r="Y6" s="285">
        <v>43860</v>
      </c>
      <c r="Z6" s="285">
        <v>43860</v>
      </c>
      <c r="AA6" s="286">
        <v>43866.21539351852</v>
      </c>
      <c r="AB6" s="281" t="s">
        <v>673</v>
      </c>
      <c r="AC6" s="281" t="s">
        <v>252</v>
      </c>
      <c r="AD6" s="281" t="s">
        <v>370</v>
      </c>
      <c r="AE6" s="281" t="s">
        <v>272</v>
      </c>
      <c r="AF6" s="244"/>
      <c r="AG6" s="281" t="s">
        <v>732</v>
      </c>
      <c r="AH6" s="244"/>
      <c r="AI6" s="244"/>
      <c r="AJ6" s="281" t="s">
        <v>375</v>
      </c>
      <c r="AK6" s="244"/>
      <c r="AL6" s="244"/>
      <c r="AM6" s="244"/>
      <c r="AN6" s="244"/>
      <c r="AO6" s="281" t="s">
        <v>729</v>
      </c>
      <c r="AP6" s="281" t="s">
        <v>372</v>
      </c>
      <c r="AQ6" s="244"/>
      <c r="AR6" s="244"/>
      <c r="AS6" s="244"/>
      <c r="AT6" s="244"/>
      <c r="AU6" s="244"/>
      <c r="AV6" s="244"/>
      <c r="AW6" s="244"/>
      <c r="AX6" s="244"/>
      <c r="AY6" s="244"/>
      <c r="AZ6" s="281" t="s">
        <v>373</v>
      </c>
      <c r="BA6" s="281" t="s">
        <v>256</v>
      </c>
      <c r="BB6" s="281" t="s">
        <v>257</v>
      </c>
      <c r="BC6" s="281" t="s">
        <v>258</v>
      </c>
      <c r="BD6" s="281" t="s">
        <v>259</v>
      </c>
      <c r="BE6" s="281" t="s">
        <v>626</v>
      </c>
      <c r="BF6" s="281" t="s">
        <v>256</v>
      </c>
      <c r="BG6" s="281" t="s">
        <v>261</v>
      </c>
      <c r="BH6" s="281" t="s">
        <v>262</v>
      </c>
      <c r="BI6" s="281" t="s">
        <v>263</v>
      </c>
      <c r="BJ6" s="281" t="s">
        <v>264</v>
      </c>
      <c r="BK6" s="281" t="s">
        <v>279</v>
      </c>
      <c r="BL6" s="281" t="s">
        <v>265</v>
      </c>
      <c r="BM6" s="281" t="s">
        <v>627</v>
      </c>
      <c r="BN6" s="281" t="s">
        <v>267</v>
      </c>
      <c r="BO6" s="244"/>
      <c r="BP6" s="281" t="s">
        <v>282</v>
      </c>
      <c r="BQ6" s="244"/>
    </row>
    <row r="7" spans="1:69" s="224" customFormat="1" ht="33.75" x14ac:dyDescent="0.25">
      <c r="A7" s="287">
        <v>2020</v>
      </c>
      <c r="B7" s="288">
        <v>1</v>
      </c>
      <c r="C7" s="289" t="s">
        <v>243</v>
      </c>
      <c r="D7" s="289" t="s">
        <v>244</v>
      </c>
      <c r="E7" s="289" t="s">
        <v>244</v>
      </c>
      <c r="F7" s="289" t="s">
        <v>368</v>
      </c>
      <c r="G7" s="289" t="s">
        <v>245</v>
      </c>
      <c r="H7" s="289" t="s">
        <v>374</v>
      </c>
      <c r="I7" s="235"/>
      <c r="J7" s="289" t="s">
        <v>54</v>
      </c>
      <c r="K7" s="290">
        <v>-132112728</v>
      </c>
      <c r="L7" s="290">
        <v>-132112728</v>
      </c>
      <c r="M7" s="291">
        <v>-7530.43</v>
      </c>
      <c r="N7" s="291">
        <v>-5680.85</v>
      </c>
      <c r="O7" s="291">
        <v>-44116.57</v>
      </c>
      <c r="P7" s="292">
        <v>0</v>
      </c>
      <c r="Q7" s="292">
        <v>0</v>
      </c>
      <c r="R7" s="289" t="s">
        <v>733</v>
      </c>
      <c r="S7" s="289" t="s">
        <v>247</v>
      </c>
      <c r="T7" s="289" t="s">
        <v>248</v>
      </c>
      <c r="U7" s="289" t="s">
        <v>249</v>
      </c>
      <c r="V7" s="288">
        <v>0</v>
      </c>
      <c r="W7" s="287">
        <v>44</v>
      </c>
      <c r="X7" s="289" t="s">
        <v>250</v>
      </c>
      <c r="Y7" s="293">
        <v>43860</v>
      </c>
      <c r="Z7" s="293">
        <v>43860</v>
      </c>
      <c r="AA7" s="294">
        <v>43866.21539351852</v>
      </c>
      <c r="AB7" s="289" t="s">
        <v>673</v>
      </c>
      <c r="AC7" s="289" t="s">
        <v>252</v>
      </c>
      <c r="AD7" s="289" t="s">
        <v>370</v>
      </c>
      <c r="AE7" s="289" t="s">
        <v>272</v>
      </c>
      <c r="AF7" s="235"/>
      <c r="AG7" s="289" t="s">
        <v>732</v>
      </c>
      <c r="AH7" s="235"/>
      <c r="AI7" s="235"/>
      <c r="AJ7" s="289" t="s">
        <v>375</v>
      </c>
      <c r="AK7" s="235"/>
      <c r="AL7" s="235"/>
      <c r="AM7" s="235"/>
      <c r="AN7" s="235"/>
      <c r="AO7" s="289" t="s">
        <v>729</v>
      </c>
      <c r="AP7" s="289" t="s">
        <v>372</v>
      </c>
      <c r="AQ7" s="235"/>
      <c r="AR7" s="235"/>
      <c r="AS7" s="235"/>
      <c r="AT7" s="235"/>
      <c r="AU7" s="235"/>
      <c r="AV7" s="235"/>
      <c r="AW7" s="235"/>
      <c r="AX7" s="235"/>
      <c r="AY7" s="235"/>
      <c r="AZ7" s="289" t="s">
        <v>373</v>
      </c>
      <c r="BA7" s="289" t="s">
        <v>256</v>
      </c>
      <c r="BB7" s="289" t="s">
        <v>257</v>
      </c>
      <c r="BC7" s="289" t="s">
        <v>258</v>
      </c>
      <c r="BD7" s="289" t="s">
        <v>259</v>
      </c>
      <c r="BE7" s="289" t="s">
        <v>626</v>
      </c>
      <c r="BF7" s="289" t="s">
        <v>256</v>
      </c>
      <c r="BG7" s="289" t="s">
        <v>261</v>
      </c>
      <c r="BH7" s="289" t="s">
        <v>262</v>
      </c>
      <c r="BI7" s="289" t="s">
        <v>263</v>
      </c>
      <c r="BJ7" s="289" t="s">
        <v>264</v>
      </c>
      <c r="BK7" s="289" t="s">
        <v>279</v>
      </c>
      <c r="BL7" s="289" t="s">
        <v>265</v>
      </c>
      <c r="BM7" s="289" t="s">
        <v>627</v>
      </c>
      <c r="BN7" s="289" t="s">
        <v>267</v>
      </c>
      <c r="BO7" s="235"/>
      <c r="BP7" s="289" t="s">
        <v>282</v>
      </c>
      <c r="BQ7" s="303"/>
    </row>
    <row r="8" spans="1:69" s="224" customFormat="1" x14ac:dyDescent="0.25">
      <c r="A8" s="279">
        <v>2020</v>
      </c>
      <c r="B8" s="280">
        <v>2</v>
      </c>
      <c r="C8" s="281" t="s">
        <v>243</v>
      </c>
      <c r="D8" s="281" t="s">
        <v>244</v>
      </c>
      <c r="E8" s="281" t="s">
        <v>244</v>
      </c>
      <c r="F8" s="281" t="s">
        <v>368</v>
      </c>
      <c r="G8" s="281" t="s">
        <v>245</v>
      </c>
      <c r="H8" s="281" t="s">
        <v>369</v>
      </c>
      <c r="I8" s="244"/>
      <c r="J8" s="281" t="s">
        <v>54</v>
      </c>
      <c r="K8" s="282">
        <v>255994107</v>
      </c>
      <c r="L8" s="282">
        <v>255994107</v>
      </c>
      <c r="M8" s="283">
        <v>14847.66</v>
      </c>
      <c r="N8" s="283">
        <v>11007.75</v>
      </c>
      <c r="O8" s="283">
        <v>85794.26</v>
      </c>
      <c r="P8" s="284">
        <v>0</v>
      </c>
      <c r="Q8" s="284">
        <v>0</v>
      </c>
      <c r="R8" s="281" t="s">
        <v>734</v>
      </c>
      <c r="S8" s="281" t="s">
        <v>247</v>
      </c>
      <c r="T8" s="281" t="s">
        <v>248</v>
      </c>
      <c r="U8" s="281" t="s">
        <v>249</v>
      </c>
      <c r="V8" s="280">
        <v>0</v>
      </c>
      <c r="W8" s="279">
        <v>34</v>
      </c>
      <c r="X8" s="281" t="s">
        <v>250</v>
      </c>
      <c r="Y8" s="285">
        <v>43889</v>
      </c>
      <c r="Z8" s="285">
        <v>43889</v>
      </c>
      <c r="AA8" s="286">
        <v>43892.075937499998</v>
      </c>
      <c r="AB8" s="281" t="s">
        <v>251</v>
      </c>
      <c r="AC8" s="281" t="s">
        <v>252</v>
      </c>
      <c r="AD8" s="281" t="s">
        <v>370</v>
      </c>
      <c r="AE8" s="281" t="s">
        <v>272</v>
      </c>
      <c r="AF8" s="244"/>
      <c r="AG8" s="281" t="s">
        <v>735</v>
      </c>
      <c r="AH8" s="244"/>
      <c r="AI8" s="244"/>
      <c r="AJ8" s="281" t="s">
        <v>371</v>
      </c>
      <c r="AK8" s="244"/>
      <c r="AL8" s="244"/>
      <c r="AM8" s="244"/>
      <c r="AN8" s="244"/>
      <c r="AO8" s="281" t="s">
        <v>640</v>
      </c>
      <c r="AP8" s="281" t="s">
        <v>372</v>
      </c>
      <c r="AQ8" s="244"/>
      <c r="AR8" s="244"/>
      <c r="AS8" s="244"/>
      <c r="AT8" s="244"/>
      <c r="AU8" s="244"/>
      <c r="AV8" s="244"/>
      <c r="AW8" s="244"/>
      <c r="AX8" s="244"/>
      <c r="AY8" s="244"/>
      <c r="AZ8" s="281" t="s">
        <v>373</v>
      </c>
      <c r="BA8" s="281" t="s">
        <v>256</v>
      </c>
      <c r="BB8" s="281" t="s">
        <v>257</v>
      </c>
      <c r="BC8" s="281" t="s">
        <v>258</v>
      </c>
      <c r="BD8" s="281" t="s">
        <v>259</v>
      </c>
      <c r="BE8" s="281" t="s">
        <v>626</v>
      </c>
      <c r="BF8" s="281" t="s">
        <v>256</v>
      </c>
      <c r="BG8" s="281" t="s">
        <v>261</v>
      </c>
      <c r="BH8" s="281" t="s">
        <v>262</v>
      </c>
      <c r="BI8" s="281" t="s">
        <v>263</v>
      </c>
      <c r="BJ8" s="281" t="s">
        <v>264</v>
      </c>
      <c r="BK8" s="281" t="s">
        <v>279</v>
      </c>
      <c r="BL8" s="281" t="s">
        <v>265</v>
      </c>
      <c r="BM8" s="281" t="s">
        <v>627</v>
      </c>
      <c r="BN8" s="281" t="s">
        <v>267</v>
      </c>
      <c r="BO8" s="244"/>
      <c r="BP8" s="281" t="s">
        <v>282</v>
      </c>
      <c r="BQ8" s="244"/>
    </row>
    <row r="9" spans="1:69" s="224" customFormat="1" ht="33.75" x14ac:dyDescent="0.25">
      <c r="A9" s="287">
        <v>2020</v>
      </c>
      <c r="B9" s="288">
        <v>2</v>
      </c>
      <c r="C9" s="289" t="s">
        <v>243</v>
      </c>
      <c r="D9" s="289" t="s">
        <v>244</v>
      </c>
      <c r="E9" s="289" t="s">
        <v>244</v>
      </c>
      <c r="F9" s="289" t="s">
        <v>368</v>
      </c>
      <c r="G9" s="289" t="s">
        <v>245</v>
      </c>
      <c r="H9" s="289" t="s">
        <v>369</v>
      </c>
      <c r="I9" s="235"/>
      <c r="J9" s="289" t="s">
        <v>54</v>
      </c>
      <c r="K9" s="290">
        <v>-260920347</v>
      </c>
      <c r="L9" s="290">
        <v>-260920347</v>
      </c>
      <c r="M9" s="291">
        <v>-15133.38</v>
      </c>
      <c r="N9" s="291">
        <v>-11219.57</v>
      </c>
      <c r="O9" s="291">
        <v>-87445.24</v>
      </c>
      <c r="P9" s="292">
        <v>0</v>
      </c>
      <c r="Q9" s="292">
        <v>0</v>
      </c>
      <c r="R9" s="289" t="s">
        <v>736</v>
      </c>
      <c r="S9" s="289" t="s">
        <v>247</v>
      </c>
      <c r="T9" s="289" t="s">
        <v>248</v>
      </c>
      <c r="U9" s="289" t="s">
        <v>249</v>
      </c>
      <c r="V9" s="288">
        <v>0</v>
      </c>
      <c r="W9" s="287">
        <v>34</v>
      </c>
      <c r="X9" s="289" t="s">
        <v>250</v>
      </c>
      <c r="Y9" s="293">
        <v>43889</v>
      </c>
      <c r="Z9" s="293">
        <v>43889</v>
      </c>
      <c r="AA9" s="294">
        <v>43892.075937499998</v>
      </c>
      <c r="AB9" s="289" t="s">
        <v>251</v>
      </c>
      <c r="AC9" s="289" t="s">
        <v>252</v>
      </c>
      <c r="AD9" s="289" t="s">
        <v>370</v>
      </c>
      <c r="AE9" s="289" t="s">
        <v>272</v>
      </c>
      <c r="AF9" s="235"/>
      <c r="AG9" s="289" t="s">
        <v>735</v>
      </c>
      <c r="AH9" s="235"/>
      <c r="AI9" s="235"/>
      <c r="AJ9" s="289" t="s">
        <v>371</v>
      </c>
      <c r="AK9" s="235"/>
      <c r="AL9" s="235"/>
      <c r="AM9" s="235"/>
      <c r="AN9" s="235"/>
      <c r="AO9" s="289" t="s">
        <v>640</v>
      </c>
      <c r="AP9" s="289" t="s">
        <v>372</v>
      </c>
      <c r="AQ9" s="235"/>
      <c r="AR9" s="235"/>
      <c r="AS9" s="235"/>
      <c r="AT9" s="235"/>
      <c r="AU9" s="235"/>
      <c r="AV9" s="235"/>
      <c r="AW9" s="235"/>
      <c r="AX9" s="235"/>
      <c r="AY9" s="235"/>
      <c r="AZ9" s="289" t="s">
        <v>373</v>
      </c>
      <c r="BA9" s="289" t="s">
        <v>256</v>
      </c>
      <c r="BB9" s="289" t="s">
        <v>257</v>
      </c>
      <c r="BC9" s="289" t="s">
        <v>258</v>
      </c>
      <c r="BD9" s="289" t="s">
        <v>259</v>
      </c>
      <c r="BE9" s="289" t="s">
        <v>626</v>
      </c>
      <c r="BF9" s="289" t="s">
        <v>256</v>
      </c>
      <c r="BG9" s="289" t="s">
        <v>261</v>
      </c>
      <c r="BH9" s="289" t="s">
        <v>262</v>
      </c>
      <c r="BI9" s="289" t="s">
        <v>263</v>
      </c>
      <c r="BJ9" s="289" t="s">
        <v>264</v>
      </c>
      <c r="BK9" s="289" t="s">
        <v>279</v>
      </c>
      <c r="BL9" s="289" t="s">
        <v>265</v>
      </c>
      <c r="BM9" s="289" t="s">
        <v>627</v>
      </c>
      <c r="BN9" s="289" t="s">
        <v>267</v>
      </c>
      <c r="BO9" s="235"/>
      <c r="BP9" s="289" t="s">
        <v>282</v>
      </c>
      <c r="BQ9" s="303"/>
    </row>
    <row r="10" spans="1:69" s="224" customFormat="1" x14ac:dyDescent="0.25">
      <c r="A10" s="279">
        <v>2020</v>
      </c>
      <c r="B10" s="280">
        <v>2</v>
      </c>
      <c r="C10" s="281" t="s">
        <v>243</v>
      </c>
      <c r="D10" s="281" t="s">
        <v>244</v>
      </c>
      <c r="E10" s="281" t="s">
        <v>244</v>
      </c>
      <c r="F10" s="281" t="s">
        <v>368</v>
      </c>
      <c r="G10" s="281" t="s">
        <v>245</v>
      </c>
      <c r="H10" s="281" t="s">
        <v>374</v>
      </c>
      <c r="I10" s="244"/>
      <c r="J10" s="281" t="s">
        <v>54</v>
      </c>
      <c r="K10" s="282">
        <v>132112728</v>
      </c>
      <c r="L10" s="282">
        <v>132112728</v>
      </c>
      <c r="M10" s="283">
        <v>7662.54</v>
      </c>
      <c r="N10" s="283">
        <v>5680.85</v>
      </c>
      <c r="O10" s="283">
        <v>44276.46</v>
      </c>
      <c r="P10" s="284">
        <v>0</v>
      </c>
      <c r="Q10" s="284">
        <v>0</v>
      </c>
      <c r="R10" s="281" t="s">
        <v>737</v>
      </c>
      <c r="S10" s="281" t="s">
        <v>247</v>
      </c>
      <c r="T10" s="281" t="s">
        <v>248</v>
      </c>
      <c r="U10" s="281" t="s">
        <v>249</v>
      </c>
      <c r="V10" s="280">
        <v>0</v>
      </c>
      <c r="W10" s="279">
        <v>34</v>
      </c>
      <c r="X10" s="281" t="s">
        <v>250</v>
      </c>
      <c r="Y10" s="285">
        <v>43889</v>
      </c>
      <c r="Z10" s="285">
        <v>43889</v>
      </c>
      <c r="AA10" s="286">
        <v>43892.075937499998</v>
      </c>
      <c r="AB10" s="281" t="s">
        <v>251</v>
      </c>
      <c r="AC10" s="281" t="s">
        <v>252</v>
      </c>
      <c r="AD10" s="281" t="s">
        <v>370</v>
      </c>
      <c r="AE10" s="281" t="s">
        <v>272</v>
      </c>
      <c r="AF10" s="244"/>
      <c r="AG10" s="281" t="s">
        <v>738</v>
      </c>
      <c r="AH10" s="244"/>
      <c r="AI10" s="244"/>
      <c r="AJ10" s="281" t="s">
        <v>375</v>
      </c>
      <c r="AK10" s="244"/>
      <c r="AL10" s="244"/>
      <c r="AM10" s="244"/>
      <c r="AN10" s="244"/>
      <c r="AO10" s="281" t="s">
        <v>640</v>
      </c>
      <c r="AP10" s="281" t="s">
        <v>372</v>
      </c>
      <c r="AQ10" s="244"/>
      <c r="AR10" s="244"/>
      <c r="AS10" s="244"/>
      <c r="AT10" s="244"/>
      <c r="AU10" s="244"/>
      <c r="AV10" s="244"/>
      <c r="AW10" s="244"/>
      <c r="AX10" s="244"/>
      <c r="AY10" s="244"/>
      <c r="AZ10" s="281" t="s">
        <v>373</v>
      </c>
      <c r="BA10" s="281" t="s">
        <v>256</v>
      </c>
      <c r="BB10" s="281" t="s">
        <v>257</v>
      </c>
      <c r="BC10" s="281" t="s">
        <v>258</v>
      </c>
      <c r="BD10" s="281" t="s">
        <v>259</v>
      </c>
      <c r="BE10" s="281" t="s">
        <v>626</v>
      </c>
      <c r="BF10" s="281" t="s">
        <v>256</v>
      </c>
      <c r="BG10" s="281" t="s">
        <v>261</v>
      </c>
      <c r="BH10" s="281" t="s">
        <v>262</v>
      </c>
      <c r="BI10" s="281" t="s">
        <v>263</v>
      </c>
      <c r="BJ10" s="281" t="s">
        <v>264</v>
      </c>
      <c r="BK10" s="281" t="s">
        <v>279</v>
      </c>
      <c r="BL10" s="281" t="s">
        <v>265</v>
      </c>
      <c r="BM10" s="281" t="s">
        <v>627</v>
      </c>
      <c r="BN10" s="281" t="s">
        <v>267</v>
      </c>
      <c r="BO10" s="244"/>
      <c r="BP10" s="281" t="s">
        <v>282</v>
      </c>
      <c r="BQ10" s="244"/>
    </row>
    <row r="11" spans="1:69" s="224" customFormat="1" ht="33.75" x14ac:dyDescent="0.25">
      <c r="A11" s="287">
        <v>2020</v>
      </c>
      <c r="B11" s="288">
        <v>2</v>
      </c>
      <c r="C11" s="289" t="s">
        <v>243</v>
      </c>
      <c r="D11" s="289" t="s">
        <v>244</v>
      </c>
      <c r="E11" s="289" t="s">
        <v>244</v>
      </c>
      <c r="F11" s="289" t="s">
        <v>368</v>
      </c>
      <c r="G11" s="289" t="s">
        <v>245</v>
      </c>
      <c r="H11" s="289" t="s">
        <v>374</v>
      </c>
      <c r="I11" s="235"/>
      <c r="J11" s="289" t="s">
        <v>54</v>
      </c>
      <c r="K11" s="290">
        <v>-133803236</v>
      </c>
      <c r="L11" s="290">
        <v>-133803236</v>
      </c>
      <c r="M11" s="291">
        <v>-7760.59</v>
      </c>
      <c r="N11" s="291">
        <v>-5753.54</v>
      </c>
      <c r="O11" s="291">
        <v>-44843.02</v>
      </c>
      <c r="P11" s="292">
        <v>0</v>
      </c>
      <c r="Q11" s="292">
        <v>0</v>
      </c>
      <c r="R11" s="289" t="s">
        <v>739</v>
      </c>
      <c r="S11" s="289" t="s">
        <v>247</v>
      </c>
      <c r="T11" s="289" t="s">
        <v>248</v>
      </c>
      <c r="U11" s="289" t="s">
        <v>249</v>
      </c>
      <c r="V11" s="288">
        <v>0</v>
      </c>
      <c r="W11" s="287">
        <v>34</v>
      </c>
      <c r="X11" s="289" t="s">
        <v>250</v>
      </c>
      <c r="Y11" s="293">
        <v>43889</v>
      </c>
      <c r="Z11" s="293">
        <v>43889</v>
      </c>
      <c r="AA11" s="294">
        <v>43892.075937499998</v>
      </c>
      <c r="AB11" s="289" t="s">
        <v>251</v>
      </c>
      <c r="AC11" s="289" t="s">
        <v>252</v>
      </c>
      <c r="AD11" s="289" t="s">
        <v>370</v>
      </c>
      <c r="AE11" s="289" t="s">
        <v>272</v>
      </c>
      <c r="AF11" s="235"/>
      <c r="AG11" s="289" t="s">
        <v>738</v>
      </c>
      <c r="AH11" s="235"/>
      <c r="AI11" s="235"/>
      <c r="AJ11" s="289" t="s">
        <v>375</v>
      </c>
      <c r="AK11" s="235"/>
      <c r="AL11" s="235"/>
      <c r="AM11" s="235"/>
      <c r="AN11" s="235"/>
      <c r="AO11" s="289" t="s">
        <v>640</v>
      </c>
      <c r="AP11" s="289" t="s">
        <v>372</v>
      </c>
      <c r="AQ11" s="235"/>
      <c r="AR11" s="235"/>
      <c r="AS11" s="235"/>
      <c r="AT11" s="235"/>
      <c r="AU11" s="235"/>
      <c r="AV11" s="235"/>
      <c r="AW11" s="235"/>
      <c r="AX11" s="235"/>
      <c r="AY11" s="235"/>
      <c r="AZ11" s="289" t="s">
        <v>373</v>
      </c>
      <c r="BA11" s="289" t="s">
        <v>256</v>
      </c>
      <c r="BB11" s="289" t="s">
        <v>257</v>
      </c>
      <c r="BC11" s="289" t="s">
        <v>258</v>
      </c>
      <c r="BD11" s="289" t="s">
        <v>259</v>
      </c>
      <c r="BE11" s="289" t="s">
        <v>626</v>
      </c>
      <c r="BF11" s="289" t="s">
        <v>256</v>
      </c>
      <c r="BG11" s="289" t="s">
        <v>261</v>
      </c>
      <c r="BH11" s="289" t="s">
        <v>262</v>
      </c>
      <c r="BI11" s="289" t="s">
        <v>263</v>
      </c>
      <c r="BJ11" s="289" t="s">
        <v>264</v>
      </c>
      <c r="BK11" s="289" t="s">
        <v>279</v>
      </c>
      <c r="BL11" s="289" t="s">
        <v>265</v>
      </c>
      <c r="BM11" s="289" t="s">
        <v>627</v>
      </c>
      <c r="BN11" s="289" t="s">
        <v>267</v>
      </c>
      <c r="BO11" s="235"/>
      <c r="BP11" s="289" t="s">
        <v>282</v>
      </c>
      <c r="BQ11" s="303"/>
    </row>
    <row r="12" spans="1:69" s="224" customFormat="1" ht="33.75" x14ac:dyDescent="0.25">
      <c r="A12" s="287">
        <v>2020</v>
      </c>
      <c r="B12" s="288">
        <v>2</v>
      </c>
      <c r="C12" s="289" t="s">
        <v>243</v>
      </c>
      <c r="D12" s="289" t="s">
        <v>277</v>
      </c>
      <c r="E12" s="289" t="s">
        <v>244</v>
      </c>
      <c r="F12" s="289" t="s">
        <v>368</v>
      </c>
      <c r="G12" s="289" t="s">
        <v>245</v>
      </c>
      <c r="H12" s="289" t="s">
        <v>369</v>
      </c>
      <c r="I12" s="235"/>
      <c r="J12" s="289" t="s">
        <v>54</v>
      </c>
      <c r="K12" s="290">
        <v>0</v>
      </c>
      <c r="L12" s="290">
        <v>0</v>
      </c>
      <c r="M12" s="291">
        <v>0</v>
      </c>
      <c r="N12" s="291">
        <v>-0.01</v>
      </c>
      <c r="O12" s="291">
        <v>-0.01</v>
      </c>
      <c r="P12" s="292">
        <v>0</v>
      </c>
      <c r="Q12" s="292">
        <v>0</v>
      </c>
      <c r="R12" s="289" t="s">
        <v>273</v>
      </c>
      <c r="S12" s="235"/>
      <c r="T12" s="289" t="s">
        <v>274</v>
      </c>
      <c r="U12" s="289" t="s">
        <v>275</v>
      </c>
      <c r="V12" s="288">
        <v>0</v>
      </c>
      <c r="W12" s="287">
        <v>70</v>
      </c>
      <c r="X12" s="289" t="s">
        <v>250</v>
      </c>
      <c r="Y12" s="293">
        <v>43890</v>
      </c>
      <c r="Z12" s="293">
        <v>43890</v>
      </c>
      <c r="AA12" s="294">
        <v>43894.044016203705</v>
      </c>
      <c r="AB12" s="289" t="s">
        <v>276</v>
      </c>
      <c r="AC12" s="235"/>
      <c r="AD12" s="235"/>
      <c r="AE12" s="235"/>
      <c r="AF12" s="235"/>
      <c r="AG12" s="235"/>
      <c r="AH12" s="235"/>
      <c r="AI12" s="235"/>
      <c r="AJ12" s="235"/>
      <c r="AK12" s="235"/>
      <c r="AL12" s="235"/>
      <c r="AM12" s="235"/>
      <c r="AN12" s="235"/>
      <c r="AO12" s="235"/>
      <c r="AP12" s="235"/>
      <c r="AQ12" s="235"/>
      <c r="AR12" s="235"/>
      <c r="AS12" s="235"/>
      <c r="AT12" s="235"/>
      <c r="AU12" s="235"/>
      <c r="AV12" s="235"/>
      <c r="AW12" s="235"/>
      <c r="AX12" s="235"/>
      <c r="AY12" s="235"/>
      <c r="AZ12" s="289" t="s">
        <v>373</v>
      </c>
      <c r="BA12" s="289" t="s">
        <v>256</v>
      </c>
      <c r="BB12" s="289" t="s">
        <v>257</v>
      </c>
      <c r="BC12" s="289" t="s">
        <v>258</v>
      </c>
      <c r="BD12" s="289" t="s">
        <v>259</v>
      </c>
      <c r="BE12" s="289" t="s">
        <v>626</v>
      </c>
      <c r="BF12" s="289" t="s">
        <v>256</v>
      </c>
      <c r="BG12" s="289" t="s">
        <v>261</v>
      </c>
      <c r="BH12" s="289" t="s">
        <v>262</v>
      </c>
      <c r="BI12" s="289" t="s">
        <v>263</v>
      </c>
      <c r="BJ12" s="289" t="s">
        <v>264</v>
      </c>
      <c r="BK12" s="289" t="s">
        <v>279</v>
      </c>
      <c r="BL12" s="289" t="s">
        <v>265</v>
      </c>
      <c r="BM12" s="289" t="s">
        <v>627</v>
      </c>
      <c r="BN12" s="289" t="s">
        <v>267</v>
      </c>
      <c r="BO12" s="235"/>
      <c r="BP12" s="289" t="s">
        <v>282</v>
      </c>
      <c r="BQ12" s="303"/>
    </row>
    <row r="13" spans="1:69" s="224" customFormat="1" x14ac:dyDescent="0.25">
      <c r="A13" s="279">
        <v>2020</v>
      </c>
      <c r="B13" s="280">
        <v>3</v>
      </c>
      <c r="C13" s="281" t="s">
        <v>243</v>
      </c>
      <c r="D13" s="281" t="s">
        <v>244</v>
      </c>
      <c r="E13" s="281" t="s">
        <v>244</v>
      </c>
      <c r="F13" s="281" t="s">
        <v>368</v>
      </c>
      <c r="G13" s="281" t="s">
        <v>245</v>
      </c>
      <c r="H13" s="281" t="s">
        <v>369</v>
      </c>
      <c r="I13" s="244"/>
      <c r="J13" s="281" t="s">
        <v>54</v>
      </c>
      <c r="K13" s="282">
        <v>260920347</v>
      </c>
      <c r="L13" s="282">
        <v>260920347</v>
      </c>
      <c r="M13" s="283">
        <v>15133.38</v>
      </c>
      <c r="N13" s="283">
        <v>11219.57</v>
      </c>
      <c r="O13" s="283">
        <v>87445.24</v>
      </c>
      <c r="P13" s="284">
        <v>0</v>
      </c>
      <c r="Q13" s="284">
        <v>0</v>
      </c>
      <c r="R13" s="281" t="s">
        <v>740</v>
      </c>
      <c r="S13" s="281" t="s">
        <v>247</v>
      </c>
      <c r="T13" s="281" t="s">
        <v>248</v>
      </c>
      <c r="U13" s="281" t="s">
        <v>249</v>
      </c>
      <c r="V13" s="280">
        <v>0</v>
      </c>
      <c r="W13" s="279">
        <v>28</v>
      </c>
      <c r="X13" s="281" t="s">
        <v>250</v>
      </c>
      <c r="Y13" s="285">
        <v>43917</v>
      </c>
      <c r="Z13" s="285">
        <v>43917</v>
      </c>
      <c r="AA13" s="286">
        <v>43921.44803240741</v>
      </c>
      <c r="AB13" s="281" t="s">
        <v>251</v>
      </c>
      <c r="AC13" s="281" t="s">
        <v>252</v>
      </c>
      <c r="AD13" s="281" t="s">
        <v>370</v>
      </c>
      <c r="AE13" s="281" t="s">
        <v>272</v>
      </c>
      <c r="AF13" s="244"/>
      <c r="AG13" s="281" t="s">
        <v>741</v>
      </c>
      <c r="AH13" s="244"/>
      <c r="AI13" s="244"/>
      <c r="AJ13" s="281" t="s">
        <v>371</v>
      </c>
      <c r="AK13" s="244"/>
      <c r="AL13" s="244"/>
      <c r="AM13" s="244"/>
      <c r="AN13" s="244"/>
      <c r="AO13" s="281" t="s">
        <v>664</v>
      </c>
      <c r="AP13" s="281" t="s">
        <v>372</v>
      </c>
      <c r="AQ13" s="244"/>
      <c r="AR13" s="244"/>
      <c r="AS13" s="244"/>
      <c r="AT13" s="244"/>
      <c r="AU13" s="244"/>
      <c r="AV13" s="244"/>
      <c r="AW13" s="244"/>
      <c r="AX13" s="244"/>
      <c r="AY13" s="244"/>
      <c r="AZ13" s="281" t="s">
        <v>373</v>
      </c>
      <c r="BA13" s="281" t="s">
        <v>256</v>
      </c>
      <c r="BB13" s="281" t="s">
        <v>257</v>
      </c>
      <c r="BC13" s="281" t="s">
        <v>258</v>
      </c>
      <c r="BD13" s="281" t="s">
        <v>259</v>
      </c>
      <c r="BE13" s="281" t="s">
        <v>626</v>
      </c>
      <c r="BF13" s="281" t="s">
        <v>256</v>
      </c>
      <c r="BG13" s="281" t="s">
        <v>261</v>
      </c>
      <c r="BH13" s="281" t="s">
        <v>262</v>
      </c>
      <c r="BI13" s="281" t="s">
        <v>263</v>
      </c>
      <c r="BJ13" s="281" t="s">
        <v>264</v>
      </c>
      <c r="BK13" s="281" t="s">
        <v>279</v>
      </c>
      <c r="BL13" s="281" t="s">
        <v>265</v>
      </c>
      <c r="BM13" s="281" t="s">
        <v>627</v>
      </c>
      <c r="BN13" s="281" t="s">
        <v>267</v>
      </c>
      <c r="BO13" s="244"/>
      <c r="BP13" s="281" t="s">
        <v>282</v>
      </c>
      <c r="BQ13" s="244"/>
    </row>
    <row r="14" spans="1:69" s="224" customFormat="1" ht="33.75" x14ac:dyDescent="0.25">
      <c r="A14" s="287">
        <v>2020</v>
      </c>
      <c r="B14" s="288">
        <v>3</v>
      </c>
      <c r="C14" s="289" t="s">
        <v>243</v>
      </c>
      <c r="D14" s="289" t="s">
        <v>244</v>
      </c>
      <c r="E14" s="289" t="s">
        <v>244</v>
      </c>
      <c r="F14" s="289" t="s">
        <v>368</v>
      </c>
      <c r="G14" s="289" t="s">
        <v>245</v>
      </c>
      <c r="H14" s="289" t="s">
        <v>369</v>
      </c>
      <c r="I14" s="235"/>
      <c r="J14" s="289" t="s">
        <v>54</v>
      </c>
      <c r="K14" s="290">
        <v>-237426645</v>
      </c>
      <c r="L14" s="290">
        <v>-237426645</v>
      </c>
      <c r="M14" s="291">
        <v>-13770.75</v>
      </c>
      <c r="N14" s="291">
        <v>-10209.35</v>
      </c>
      <c r="O14" s="291">
        <v>-79571.53</v>
      </c>
      <c r="P14" s="292">
        <v>0</v>
      </c>
      <c r="Q14" s="292">
        <v>0</v>
      </c>
      <c r="R14" s="289" t="s">
        <v>742</v>
      </c>
      <c r="S14" s="289" t="s">
        <v>247</v>
      </c>
      <c r="T14" s="289" t="s">
        <v>248</v>
      </c>
      <c r="U14" s="289" t="s">
        <v>249</v>
      </c>
      <c r="V14" s="288">
        <v>0</v>
      </c>
      <c r="W14" s="287">
        <v>28</v>
      </c>
      <c r="X14" s="289" t="s">
        <v>250</v>
      </c>
      <c r="Y14" s="293">
        <v>43917</v>
      </c>
      <c r="Z14" s="293">
        <v>43917</v>
      </c>
      <c r="AA14" s="294">
        <v>43921.44803240741</v>
      </c>
      <c r="AB14" s="289" t="s">
        <v>251</v>
      </c>
      <c r="AC14" s="289" t="s">
        <v>252</v>
      </c>
      <c r="AD14" s="289" t="s">
        <v>370</v>
      </c>
      <c r="AE14" s="289" t="s">
        <v>272</v>
      </c>
      <c r="AF14" s="235"/>
      <c r="AG14" s="289" t="s">
        <v>741</v>
      </c>
      <c r="AH14" s="235"/>
      <c r="AI14" s="235"/>
      <c r="AJ14" s="289" t="s">
        <v>371</v>
      </c>
      <c r="AK14" s="235"/>
      <c r="AL14" s="235"/>
      <c r="AM14" s="235"/>
      <c r="AN14" s="235"/>
      <c r="AO14" s="289" t="s">
        <v>664</v>
      </c>
      <c r="AP14" s="289" t="s">
        <v>372</v>
      </c>
      <c r="AQ14" s="235"/>
      <c r="AR14" s="235"/>
      <c r="AS14" s="235"/>
      <c r="AT14" s="235"/>
      <c r="AU14" s="235"/>
      <c r="AV14" s="235"/>
      <c r="AW14" s="235"/>
      <c r="AX14" s="235"/>
      <c r="AY14" s="235"/>
      <c r="AZ14" s="289" t="s">
        <v>373</v>
      </c>
      <c r="BA14" s="289" t="s">
        <v>256</v>
      </c>
      <c r="BB14" s="289" t="s">
        <v>257</v>
      </c>
      <c r="BC14" s="289" t="s">
        <v>258</v>
      </c>
      <c r="BD14" s="289" t="s">
        <v>259</v>
      </c>
      <c r="BE14" s="289" t="s">
        <v>626</v>
      </c>
      <c r="BF14" s="289" t="s">
        <v>256</v>
      </c>
      <c r="BG14" s="289" t="s">
        <v>261</v>
      </c>
      <c r="BH14" s="289" t="s">
        <v>262</v>
      </c>
      <c r="BI14" s="289" t="s">
        <v>263</v>
      </c>
      <c r="BJ14" s="289" t="s">
        <v>264</v>
      </c>
      <c r="BK14" s="289" t="s">
        <v>279</v>
      </c>
      <c r="BL14" s="289" t="s">
        <v>265</v>
      </c>
      <c r="BM14" s="289" t="s">
        <v>627</v>
      </c>
      <c r="BN14" s="289" t="s">
        <v>267</v>
      </c>
      <c r="BO14" s="235"/>
      <c r="BP14" s="289" t="s">
        <v>282</v>
      </c>
      <c r="BQ14" s="303"/>
    </row>
    <row r="15" spans="1:69" s="224" customFormat="1" x14ac:dyDescent="0.25">
      <c r="A15" s="279">
        <v>2020</v>
      </c>
      <c r="B15" s="280">
        <v>3</v>
      </c>
      <c r="C15" s="281" t="s">
        <v>243</v>
      </c>
      <c r="D15" s="281" t="s">
        <v>244</v>
      </c>
      <c r="E15" s="281" t="s">
        <v>244</v>
      </c>
      <c r="F15" s="281" t="s">
        <v>368</v>
      </c>
      <c r="G15" s="281" t="s">
        <v>245</v>
      </c>
      <c r="H15" s="281" t="s">
        <v>374</v>
      </c>
      <c r="I15" s="244"/>
      <c r="J15" s="281" t="s">
        <v>54</v>
      </c>
      <c r="K15" s="282">
        <v>133803236</v>
      </c>
      <c r="L15" s="282">
        <v>133803236</v>
      </c>
      <c r="M15" s="283">
        <v>7760.59</v>
      </c>
      <c r="N15" s="283">
        <v>5753.54</v>
      </c>
      <c r="O15" s="283">
        <v>44843.02</v>
      </c>
      <c r="P15" s="284">
        <v>0</v>
      </c>
      <c r="Q15" s="284">
        <v>0</v>
      </c>
      <c r="R15" s="281" t="s">
        <v>743</v>
      </c>
      <c r="S15" s="281" t="s">
        <v>247</v>
      </c>
      <c r="T15" s="281" t="s">
        <v>248</v>
      </c>
      <c r="U15" s="281" t="s">
        <v>249</v>
      </c>
      <c r="V15" s="280">
        <v>0</v>
      </c>
      <c r="W15" s="279">
        <v>28</v>
      </c>
      <c r="X15" s="281" t="s">
        <v>250</v>
      </c>
      <c r="Y15" s="285">
        <v>43917</v>
      </c>
      <c r="Z15" s="285">
        <v>43917</v>
      </c>
      <c r="AA15" s="286">
        <v>43921.44803240741</v>
      </c>
      <c r="AB15" s="281" t="s">
        <v>251</v>
      </c>
      <c r="AC15" s="281" t="s">
        <v>252</v>
      </c>
      <c r="AD15" s="281" t="s">
        <v>370</v>
      </c>
      <c r="AE15" s="281" t="s">
        <v>272</v>
      </c>
      <c r="AF15" s="244"/>
      <c r="AG15" s="281" t="s">
        <v>744</v>
      </c>
      <c r="AH15" s="244"/>
      <c r="AI15" s="244"/>
      <c r="AJ15" s="281" t="s">
        <v>375</v>
      </c>
      <c r="AK15" s="244"/>
      <c r="AL15" s="244"/>
      <c r="AM15" s="244"/>
      <c r="AN15" s="244"/>
      <c r="AO15" s="281" t="s">
        <v>664</v>
      </c>
      <c r="AP15" s="281" t="s">
        <v>372</v>
      </c>
      <c r="AQ15" s="244"/>
      <c r="AR15" s="244"/>
      <c r="AS15" s="244"/>
      <c r="AT15" s="244"/>
      <c r="AU15" s="244"/>
      <c r="AV15" s="244"/>
      <c r="AW15" s="244"/>
      <c r="AX15" s="244"/>
      <c r="AY15" s="244"/>
      <c r="AZ15" s="281" t="s">
        <v>373</v>
      </c>
      <c r="BA15" s="281" t="s">
        <v>256</v>
      </c>
      <c r="BB15" s="281" t="s">
        <v>257</v>
      </c>
      <c r="BC15" s="281" t="s">
        <v>258</v>
      </c>
      <c r="BD15" s="281" t="s">
        <v>259</v>
      </c>
      <c r="BE15" s="281" t="s">
        <v>626</v>
      </c>
      <c r="BF15" s="281" t="s">
        <v>256</v>
      </c>
      <c r="BG15" s="281" t="s">
        <v>261</v>
      </c>
      <c r="BH15" s="281" t="s">
        <v>262</v>
      </c>
      <c r="BI15" s="281" t="s">
        <v>263</v>
      </c>
      <c r="BJ15" s="281" t="s">
        <v>264</v>
      </c>
      <c r="BK15" s="281" t="s">
        <v>279</v>
      </c>
      <c r="BL15" s="281" t="s">
        <v>265</v>
      </c>
      <c r="BM15" s="281" t="s">
        <v>627</v>
      </c>
      <c r="BN15" s="281" t="s">
        <v>267</v>
      </c>
      <c r="BO15" s="244"/>
      <c r="BP15" s="281" t="s">
        <v>282</v>
      </c>
      <c r="BQ15" s="244"/>
    </row>
    <row r="16" spans="1:69" s="224" customFormat="1" ht="33.75" x14ac:dyDescent="0.25">
      <c r="A16" s="287">
        <v>2020</v>
      </c>
      <c r="B16" s="288">
        <v>3</v>
      </c>
      <c r="C16" s="289" t="s">
        <v>243</v>
      </c>
      <c r="D16" s="289" t="s">
        <v>244</v>
      </c>
      <c r="E16" s="289" t="s">
        <v>244</v>
      </c>
      <c r="F16" s="289" t="s">
        <v>368</v>
      </c>
      <c r="G16" s="289" t="s">
        <v>245</v>
      </c>
      <c r="H16" s="289" t="s">
        <v>374</v>
      </c>
      <c r="I16" s="235"/>
      <c r="J16" s="289" t="s">
        <v>54</v>
      </c>
      <c r="K16" s="290">
        <v>-127503150</v>
      </c>
      <c r="L16" s="290">
        <v>-127503150</v>
      </c>
      <c r="M16" s="291">
        <v>-7395.18</v>
      </c>
      <c r="N16" s="291">
        <v>-5482.64</v>
      </c>
      <c r="O16" s="291">
        <v>-42731.6</v>
      </c>
      <c r="P16" s="292">
        <v>0</v>
      </c>
      <c r="Q16" s="292">
        <v>0</v>
      </c>
      <c r="R16" s="289" t="s">
        <v>745</v>
      </c>
      <c r="S16" s="289" t="s">
        <v>247</v>
      </c>
      <c r="T16" s="289" t="s">
        <v>248</v>
      </c>
      <c r="U16" s="289" t="s">
        <v>249</v>
      </c>
      <c r="V16" s="288">
        <v>0</v>
      </c>
      <c r="W16" s="287">
        <v>28</v>
      </c>
      <c r="X16" s="289" t="s">
        <v>250</v>
      </c>
      <c r="Y16" s="293">
        <v>43917</v>
      </c>
      <c r="Z16" s="293">
        <v>43917</v>
      </c>
      <c r="AA16" s="294">
        <v>43921.44803240741</v>
      </c>
      <c r="AB16" s="289" t="s">
        <v>251</v>
      </c>
      <c r="AC16" s="289" t="s">
        <v>252</v>
      </c>
      <c r="AD16" s="289" t="s">
        <v>370</v>
      </c>
      <c r="AE16" s="289" t="s">
        <v>272</v>
      </c>
      <c r="AF16" s="235"/>
      <c r="AG16" s="289" t="s">
        <v>744</v>
      </c>
      <c r="AH16" s="235"/>
      <c r="AI16" s="235"/>
      <c r="AJ16" s="289" t="s">
        <v>375</v>
      </c>
      <c r="AK16" s="235"/>
      <c r="AL16" s="235"/>
      <c r="AM16" s="235"/>
      <c r="AN16" s="235"/>
      <c r="AO16" s="289" t="s">
        <v>664</v>
      </c>
      <c r="AP16" s="289" t="s">
        <v>372</v>
      </c>
      <c r="AQ16" s="235"/>
      <c r="AR16" s="235"/>
      <c r="AS16" s="235"/>
      <c r="AT16" s="235"/>
      <c r="AU16" s="235"/>
      <c r="AV16" s="235"/>
      <c r="AW16" s="235"/>
      <c r="AX16" s="235"/>
      <c r="AY16" s="235"/>
      <c r="AZ16" s="289" t="s">
        <v>373</v>
      </c>
      <c r="BA16" s="289" t="s">
        <v>256</v>
      </c>
      <c r="BB16" s="289" t="s">
        <v>257</v>
      </c>
      <c r="BC16" s="289" t="s">
        <v>258</v>
      </c>
      <c r="BD16" s="289" t="s">
        <v>259</v>
      </c>
      <c r="BE16" s="289" t="s">
        <v>626</v>
      </c>
      <c r="BF16" s="289" t="s">
        <v>256</v>
      </c>
      <c r="BG16" s="289" t="s">
        <v>261</v>
      </c>
      <c r="BH16" s="289" t="s">
        <v>262</v>
      </c>
      <c r="BI16" s="289" t="s">
        <v>263</v>
      </c>
      <c r="BJ16" s="289" t="s">
        <v>264</v>
      </c>
      <c r="BK16" s="289" t="s">
        <v>279</v>
      </c>
      <c r="BL16" s="289" t="s">
        <v>265</v>
      </c>
      <c r="BM16" s="289" t="s">
        <v>627</v>
      </c>
      <c r="BN16" s="289" t="s">
        <v>267</v>
      </c>
      <c r="BO16" s="235"/>
      <c r="BP16" s="289" t="s">
        <v>282</v>
      </c>
      <c r="BQ16" s="303"/>
    </row>
    <row r="17" spans="1:69" s="224" customFormat="1" x14ac:dyDescent="0.25">
      <c r="A17" s="279">
        <v>2020</v>
      </c>
      <c r="B17" s="280">
        <v>3</v>
      </c>
      <c r="C17" s="281" t="s">
        <v>243</v>
      </c>
      <c r="D17" s="281" t="s">
        <v>277</v>
      </c>
      <c r="E17" s="281" t="s">
        <v>244</v>
      </c>
      <c r="F17" s="281" t="s">
        <v>368</v>
      </c>
      <c r="G17" s="281" t="s">
        <v>245</v>
      </c>
      <c r="H17" s="281" t="s">
        <v>369</v>
      </c>
      <c r="I17" s="244"/>
      <c r="J17" s="281" t="s">
        <v>54</v>
      </c>
      <c r="K17" s="282">
        <v>0</v>
      </c>
      <c r="L17" s="282">
        <v>0</v>
      </c>
      <c r="M17" s="283">
        <v>0.01</v>
      </c>
      <c r="N17" s="283">
        <v>0.01</v>
      </c>
      <c r="O17" s="283">
        <v>-22.94</v>
      </c>
      <c r="P17" s="284">
        <v>0</v>
      </c>
      <c r="Q17" s="284">
        <v>0</v>
      </c>
      <c r="R17" s="281" t="s">
        <v>273</v>
      </c>
      <c r="S17" s="244"/>
      <c r="T17" s="281" t="s">
        <v>274</v>
      </c>
      <c r="U17" s="281" t="s">
        <v>275</v>
      </c>
      <c r="V17" s="280">
        <v>0</v>
      </c>
      <c r="W17" s="279">
        <v>87</v>
      </c>
      <c r="X17" s="281" t="s">
        <v>250</v>
      </c>
      <c r="Y17" s="285">
        <v>43921</v>
      </c>
      <c r="Z17" s="285">
        <v>43921</v>
      </c>
      <c r="AA17" s="286">
        <v>43924.231805555559</v>
      </c>
      <c r="AB17" s="281" t="s">
        <v>276</v>
      </c>
      <c r="AC17" s="244"/>
      <c r="AD17" s="244"/>
      <c r="AE17" s="244"/>
      <c r="AF17" s="244"/>
      <c r="AG17" s="244"/>
      <c r="AH17" s="244"/>
      <c r="AI17" s="244"/>
      <c r="AJ17" s="244"/>
      <c r="AK17" s="244"/>
      <c r="AL17" s="244"/>
      <c r="AM17" s="244"/>
      <c r="AN17" s="244"/>
      <c r="AO17" s="244"/>
      <c r="AP17" s="244"/>
      <c r="AQ17" s="244"/>
      <c r="AR17" s="244"/>
      <c r="AS17" s="244"/>
      <c r="AT17" s="244"/>
      <c r="AU17" s="244"/>
      <c r="AV17" s="244"/>
      <c r="AW17" s="244"/>
      <c r="AX17" s="244"/>
      <c r="AY17" s="244"/>
      <c r="AZ17" s="281" t="s">
        <v>373</v>
      </c>
      <c r="BA17" s="281" t="s">
        <v>256</v>
      </c>
      <c r="BB17" s="281" t="s">
        <v>257</v>
      </c>
      <c r="BC17" s="281" t="s">
        <v>258</v>
      </c>
      <c r="BD17" s="281" t="s">
        <v>259</v>
      </c>
      <c r="BE17" s="281" t="s">
        <v>626</v>
      </c>
      <c r="BF17" s="281" t="s">
        <v>256</v>
      </c>
      <c r="BG17" s="281" t="s">
        <v>261</v>
      </c>
      <c r="BH17" s="281" t="s">
        <v>262</v>
      </c>
      <c r="BI17" s="281" t="s">
        <v>263</v>
      </c>
      <c r="BJ17" s="281" t="s">
        <v>264</v>
      </c>
      <c r="BK17" s="281" t="s">
        <v>279</v>
      </c>
      <c r="BL17" s="281" t="s">
        <v>265</v>
      </c>
      <c r="BM17" s="281" t="s">
        <v>627</v>
      </c>
      <c r="BN17" s="281" t="s">
        <v>267</v>
      </c>
      <c r="BO17" s="244"/>
      <c r="BP17" s="281" t="s">
        <v>282</v>
      </c>
      <c r="BQ17" s="244"/>
    </row>
    <row r="18" spans="1:69" s="224" customFormat="1" ht="33.75" x14ac:dyDescent="0.25">
      <c r="A18" s="287">
        <v>2020</v>
      </c>
      <c r="B18" s="288">
        <v>3</v>
      </c>
      <c r="C18" s="289" t="s">
        <v>243</v>
      </c>
      <c r="D18" s="289" t="s">
        <v>277</v>
      </c>
      <c r="E18" s="289" t="s">
        <v>244</v>
      </c>
      <c r="F18" s="289" t="s">
        <v>368</v>
      </c>
      <c r="G18" s="289" t="s">
        <v>245</v>
      </c>
      <c r="H18" s="289" t="s">
        <v>374</v>
      </c>
      <c r="I18" s="235"/>
      <c r="J18" s="289" t="s">
        <v>54</v>
      </c>
      <c r="K18" s="290">
        <v>0</v>
      </c>
      <c r="L18" s="290">
        <v>0</v>
      </c>
      <c r="M18" s="291">
        <v>0</v>
      </c>
      <c r="N18" s="291">
        <v>0</v>
      </c>
      <c r="O18" s="291">
        <v>-6.15</v>
      </c>
      <c r="P18" s="292">
        <v>0</v>
      </c>
      <c r="Q18" s="292">
        <v>0</v>
      </c>
      <c r="R18" s="289" t="s">
        <v>273</v>
      </c>
      <c r="S18" s="235"/>
      <c r="T18" s="289" t="s">
        <v>274</v>
      </c>
      <c r="U18" s="289" t="s">
        <v>275</v>
      </c>
      <c r="V18" s="288">
        <v>0</v>
      </c>
      <c r="W18" s="287">
        <v>87</v>
      </c>
      <c r="X18" s="289" t="s">
        <v>250</v>
      </c>
      <c r="Y18" s="293">
        <v>43921</v>
      </c>
      <c r="Z18" s="293">
        <v>43921</v>
      </c>
      <c r="AA18" s="294">
        <v>43924.231805555559</v>
      </c>
      <c r="AB18" s="289" t="s">
        <v>276</v>
      </c>
      <c r="AC18" s="235"/>
      <c r="AD18" s="235"/>
      <c r="AE18" s="235"/>
      <c r="AF18" s="235"/>
      <c r="AG18" s="235"/>
      <c r="AH18" s="235"/>
      <c r="AI18" s="235"/>
      <c r="AJ18" s="235"/>
      <c r="AK18" s="235"/>
      <c r="AL18" s="235"/>
      <c r="AM18" s="235"/>
      <c r="AN18" s="235"/>
      <c r="AO18" s="235"/>
      <c r="AP18" s="235"/>
      <c r="AQ18" s="235"/>
      <c r="AR18" s="235"/>
      <c r="AS18" s="235"/>
      <c r="AT18" s="235"/>
      <c r="AU18" s="235"/>
      <c r="AV18" s="235"/>
      <c r="AW18" s="235"/>
      <c r="AX18" s="235"/>
      <c r="AY18" s="235"/>
      <c r="AZ18" s="289" t="s">
        <v>373</v>
      </c>
      <c r="BA18" s="289" t="s">
        <v>256</v>
      </c>
      <c r="BB18" s="289" t="s">
        <v>257</v>
      </c>
      <c r="BC18" s="289" t="s">
        <v>258</v>
      </c>
      <c r="BD18" s="289" t="s">
        <v>259</v>
      </c>
      <c r="BE18" s="289" t="s">
        <v>626</v>
      </c>
      <c r="BF18" s="289" t="s">
        <v>256</v>
      </c>
      <c r="BG18" s="289" t="s">
        <v>261</v>
      </c>
      <c r="BH18" s="289" t="s">
        <v>262</v>
      </c>
      <c r="BI18" s="289" t="s">
        <v>263</v>
      </c>
      <c r="BJ18" s="289" t="s">
        <v>264</v>
      </c>
      <c r="BK18" s="289" t="s">
        <v>279</v>
      </c>
      <c r="BL18" s="289" t="s">
        <v>265</v>
      </c>
      <c r="BM18" s="289" t="s">
        <v>627</v>
      </c>
      <c r="BN18" s="289" t="s">
        <v>267</v>
      </c>
      <c r="BO18" s="235"/>
      <c r="BP18" s="289" t="s">
        <v>282</v>
      </c>
      <c r="BQ18" s="303"/>
    </row>
    <row r="19" spans="1:69" s="224" customFormat="1" x14ac:dyDescent="0.25">
      <c r="A19" s="279">
        <v>2020</v>
      </c>
      <c r="B19" s="280">
        <v>1</v>
      </c>
      <c r="C19" s="281" t="s">
        <v>243</v>
      </c>
      <c r="D19" s="281" t="s">
        <v>244</v>
      </c>
      <c r="E19" s="281" t="s">
        <v>244</v>
      </c>
      <c r="F19" s="281" t="s">
        <v>376</v>
      </c>
      <c r="G19" s="281" t="s">
        <v>245</v>
      </c>
      <c r="H19" s="281" t="s">
        <v>369</v>
      </c>
      <c r="I19" s="244"/>
      <c r="J19" s="281" t="s">
        <v>54</v>
      </c>
      <c r="K19" s="282">
        <v>-255994107</v>
      </c>
      <c r="L19" s="282">
        <v>-255994107</v>
      </c>
      <c r="M19" s="283">
        <v>-14591.66</v>
      </c>
      <c r="N19" s="283">
        <v>-11007.75</v>
      </c>
      <c r="O19" s="283">
        <v>-85484.44</v>
      </c>
      <c r="P19" s="284">
        <v>0</v>
      </c>
      <c r="Q19" s="284">
        <v>0</v>
      </c>
      <c r="R19" s="281" t="s">
        <v>746</v>
      </c>
      <c r="S19" s="281" t="s">
        <v>247</v>
      </c>
      <c r="T19" s="281" t="s">
        <v>248</v>
      </c>
      <c r="U19" s="281" t="s">
        <v>249</v>
      </c>
      <c r="V19" s="280">
        <v>0</v>
      </c>
      <c r="W19" s="279">
        <v>44</v>
      </c>
      <c r="X19" s="281" t="s">
        <v>250</v>
      </c>
      <c r="Y19" s="285">
        <v>43860</v>
      </c>
      <c r="Z19" s="285">
        <v>43860</v>
      </c>
      <c r="AA19" s="286">
        <v>43866.21539351852</v>
      </c>
      <c r="AB19" s="281" t="s">
        <v>673</v>
      </c>
      <c r="AC19" s="281" t="s">
        <v>252</v>
      </c>
      <c r="AD19" s="281" t="s">
        <v>370</v>
      </c>
      <c r="AE19" s="281" t="s">
        <v>272</v>
      </c>
      <c r="AF19" s="244"/>
      <c r="AG19" s="281" t="s">
        <v>747</v>
      </c>
      <c r="AH19" s="244"/>
      <c r="AI19" s="244"/>
      <c r="AJ19" s="281" t="s">
        <v>371</v>
      </c>
      <c r="AK19" s="244"/>
      <c r="AL19" s="244"/>
      <c r="AM19" s="244"/>
      <c r="AN19" s="244"/>
      <c r="AO19" s="281" t="s">
        <v>608</v>
      </c>
      <c r="AP19" s="281" t="s">
        <v>372</v>
      </c>
      <c r="AQ19" s="244"/>
      <c r="AR19" s="244"/>
      <c r="AS19" s="244"/>
      <c r="AT19" s="244"/>
      <c r="AU19" s="244"/>
      <c r="AV19" s="244"/>
      <c r="AW19" s="244"/>
      <c r="AX19" s="244"/>
      <c r="AY19" s="244"/>
      <c r="AZ19" s="281" t="s">
        <v>377</v>
      </c>
      <c r="BA19" s="281" t="s">
        <v>256</v>
      </c>
      <c r="BB19" s="281" t="s">
        <v>257</v>
      </c>
      <c r="BC19" s="281" t="s">
        <v>258</v>
      </c>
      <c r="BD19" s="281" t="s">
        <v>259</v>
      </c>
      <c r="BE19" s="281" t="s">
        <v>626</v>
      </c>
      <c r="BF19" s="281" t="s">
        <v>256</v>
      </c>
      <c r="BG19" s="281" t="s">
        <v>261</v>
      </c>
      <c r="BH19" s="281" t="s">
        <v>262</v>
      </c>
      <c r="BI19" s="281" t="s">
        <v>263</v>
      </c>
      <c r="BJ19" s="281" t="s">
        <v>264</v>
      </c>
      <c r="BK19" s="281" t="s">
        <v>279</v>
      </c>
      <c r="BL19" s="281" t="s">
        <v>265</v>
      </c>
      <c r="BM19" s="281" t="s">
        <v>627</v>
      </c>
      <c r="BN19" s="281" t="s">
        <v>267</v>
      </c>
      <c r="BO19" s="244"/>
      <c r="BP19" s="281" t="s">
        <v>282</v>
      </c>
      <c r="BQ19" s="244"/>
    </row>
    <row r="20" spans="1:69" s="224" customFormat="1" ht="33.75" x14ac:dyDescent="0.25">
      <c r="A20" s="287">
        <v>2020</v>
      </c>
      <c r="B20" s="288">
        <v>1</v>
      </c>
      <c r="C20" s="289" t="s">
        <v>243</v>
      </c>
      <c r="D20" s="289" t="s">
        <v>244</v>
      </c>
      <c r="E20" s="289" t="s">
        <v>244</v>
      </c>
      <c r="F20" s="289" t="s">
        <v>376</v>
      </c>
      <c r="G20" s="289" t="s">
        <v>245</v>
      </c>
      <c r="H20" s="289" t="s">
        <v>374</v>
      </c>
      <c r="I20" s="235"/>
      <c r="J20" s="289" t="s">
        <v>54</v>
      </c>
      <c r="K20" s="290">
        <v>-132112728</v>
      </c>
      <c r="L20" s="290">
        <v>-132112728</v>
      </c>
      <c r="M20" s="291">
        <v>-7530.43</v>
      </c>
      <c r="N20" s="291">
        <v>-5680.85</v>
      </c>
      <c r="O20" s="291">
        <v>-44116.57</v>
      </c>
      <c r="P20" s="292">
        <v>0</v>
      </c>
      <c r="Q20" s="292">
        <v>0</v>
      </c>
      <c r="R20" s="289" t="s">
        <v>748</v>
      </c>
      <c r="S20" s="289" t="s">
        <v>247</v>
      </c>
      <c r="T20" s="289" t="s">
        <v>248</v>
      </c>
      <c r="U20" s="289" t="s">
        <v>249</v>
      </c>
      <c r="V20" s="288">
        <v>0</v>
      </c>
      <c r="W20" s="287">
        <v>44</v>
      </c>
      <c r="X20" s="289" t="s">
        <v>250</v>
      </c>
      <c r="Y20" s="293">
        <v>43860</v>
      </c>
      <c r="Z20" s="293">
        <v>43860</v>
      </c>
      <c r="AA20" s="294">
        <v>43866.21539351852</v>
      </c>
      <c r="AB20" s="289" t="s">
        <v>673</v>
      </c>
      <c r="AC20" s="289" t="s">
        <v>252</v>
      </c>
      <c r="AD20" s="289" t="s">
        <v>370</v>
      </c>
      <c r="AE20" s="289" t="s">
        <v>272</v>
      </c>
      <c r="AF20" s="235"/>
      <c r="AG20" s="289" t="s">
        <v>749</v>
      </c>
      <c r="AH20" s="235"/>
      <c r="AI20" s="235"/>
      <c r="AJ20" s="289" t="s">
        <v>375</v>
      </c>
      <c r="AK20" s="235"/>
      <c r="AL20" s="235"/>
      <c r="AM20" s="235"/>
      <c r="AN20" s="235"/>
      <c r="AO20" s="289" t="s">
        <v>608</v>
      </c>
      <c r="AP20" s="289" t="s">
        <v>372</v>
      </c>
      <c r="AQ20" s="235"/>
      <c r="AR20" s="235"/>
      <c r="AS20" s="235"/>
      <c r="AT20" s="235"/>
      <c r="AU20" s="235"/>
      <c r="AV20" s="235"/>
      <c r="AW20" s="235"/>
      <c r="AX20" s="235"/>
      <c r="AY20" s="235"/>
      <c r="AZ20" s="289" t="s">
        <v>377</v>
      </c>
      <c r="BA20" s="289" t="s">
        <v>256</v>
      </c>
      <c r="BB20" s="289" t="s">
        <v>257</v>
      </c>
      <c r="BC20" s="289" t="s">
        <v>258</v>
      </c>
      <c r="BD20" s="289" t="s">
        <v>259</v>
      </c>
      <c r="BE20" s="289" t="s">
        <v>626</v>
      </c>
      <c r="BF20" s="289" t="s">
        <v>256</v>
      </c>
      <c r="BG20" s="289" t="s">
        <v>261</v>
      </c>
      <c r="BH20" s="289" t="s">
        <v>262</v>
      </c>
      <c r="BI20" s="289" t="s">
        <v>263</v>
      </c>
      <c r="BJ20" s="289" t="s">
        <v>264</v>
      </c>
      <c r="BK20" s="289" t="s">
        <v>279</v>
      </c>
      <c r="BL20" s="289" t="s">
        <v>265</v>
      </c>
      <c r="BM20" s="289" t="s">
        <v>627</v>
      </c>
      <c r="BN20" s="289" t="s">
        <v>267</v>
      </c>
      <c r="BO20" s="235"/>
      <c r="BP20" s="289" t="s">
        <v>282</v>
      </c>
      <c r="BQ20" s="303"/>
    </row>
    <row r="21" spans="1:69" s="224" customFormat="1" x14ac:dyDescent="0.25">
      <c r="A21" s="279">
        <v>2020</v>
      </c>
      <c r="B21" s="280">
        <v>2</v>
      </c>
      <c r="C21" s="281" t="s">
        <v>243</v>
      </c>
      <c r="D21" s="281" t="s">
        <v>244</v>
      </c>
      <c r="E21" s="281" t="s">
        <v>244</v>
      </c>
      <c r="F21" s="281" t="s">
        <v>376</v>
      </c>
      <c r="G21" s="281" t="s">
        <v>245</v>
      </c>
      <c r="H21" s="281" t="s">
        <v>369</v>
      </c>
      <c r="I21" s="244"/>
      <c r="J21" s="281" t="s">
        <v>54</v>
      </c>
      <c r="K21" s="282">
        <v>-260920347</v>
      </c>
      <c r="L21" s="282">
        <v>-260920347</v>
      </c>
      <c r="M21" s="283">
        <v>-15133.38</v>
      </c>
      <c r="N21" s="283">
        <v>-11219.57</v>
      </c>
      <c r="O21" s="283">
        <v>-87445.24</v>
      </c>
      <c r="P21" s="284">
        <v>0</v>
      </c>
      <c r="Q21" s="284">
        <v>0</v>
      </c>
      <c r="R21" s="281" t="s">
        <v>750</v>
      </c>
      <c r="S21" s="281" t="s">
        <v>247</v>
      </c>
      <c r="T21" s="281" t="s">
        <v>248</v>
      </c>
      <c r="U21" s="281" t="s">
        <v>249</v>
      </c>
      <c r="V21" s="280">
        <v>0</v>
      </c>
      <c r="W21" s="279">
        <v>34</v>
      </c>
      <c r="X21" s="281" t="s">
        <v>250</v>
      </c>
      <c r="Y21" s="285">
        <v>43889</v>
      </c>
      <c r="Z21" s="285">
        <v>43889</v>
      </c>
      <c r="AA21" s="286">
        <v>43892.075937499998</v>
      </c>
      <c r="AB21" s="281" t="s">
        <v>251</v>
      </c>
      <c r="AC21" s="281" t="s">
        <v>252</v>
      </c>
      <c r="AD21" s="281" t="s">
        <v>370</v>
      </c>
      <c r="AE21" s="281" t="s">
        <v>272</v>
      </c>
      <c r="AF21" s="244"/>
      <c r="AG21" s="281" t="s">
        <v>751</v>
      </c>
      <c r="AH21" s="244"/>
      <c r="AI21" s="244"/>
      <c r="AJ21" s="281" t="s">
        <v>371</v>
      </c>
      <c r="AK21" s="244"/>
      <c r="AL21" s="244"/>
      <c r="AM21" s="244"/>
      <c r="AN21" s="244"/>
      <c r="AO21" s="281" t="s">
        <v>630</v>
      </c>
      <c r="AP21" s="281" t="s">
        <v>372</v>
      </c>
      <c r="AQ21" s="244"/>
      <c r="AR21" s="244"/>
      <c r="AS21" s="244"/>
      <c r="AT21" s="244"/>
      <c r="AU21" s="244"/>
      <c r="AV21" s="244"/>
      <c r="AW21" s="244"/>
      <c r="AX21" s="244"/>
      <c r="AY21" s="244"/>
      <c r="AZ21" s="281" t="s">
        <v>377</v>
      </c>
      <c r="BA21" s="281" t="s">
        <v>256</v>
      </c>
      <c r="BB21" s="281" t="s">
        <v>257</v>
      </c>
      <c r="BC21" s="281" t="s">
        <v>258</v>
      </c>
      <c r="BD21" s="281" t="s">
        <v>259</v>
      </c>
      <c r="BE21" s="281" t="s">
        <v>626</v>
      </c>
      <c r="BF21" s="281" t="s">
        <v>256</v>
      </c>
      <c r="BG21" s="281" t="s">
        <v>261</v>
      </c>
      <c r="BH21" s="281" t="s">
        <v>262</v>
      </c>
      <c r="BI21" s="281" t="s">
        <v>263</v>
      </c>
      <c r="BJ21" s="281" t="s">
        <v>264</v>
      </c>
      <c r="BK21" s="281" t="s">
        <v>279</v>
      </c>
      <c r="BL21" s="281" t="s">
        <v>265</v>
      </c>
      <c r="BM21" s="281" t="s">
        <v>627</v>
      </c>
      <c r="BN21" s="281" t="s">
        <v>267</v>
      </c>
      <c r="BO21" s="244"/>
      <c r="BP21" s="281" t="s">
        <v>282</v>
      </c>
      <c r="BQ21" s="244"/>
    </row>
    <row r="22" spans="1:69" s="224" customFormat="1" ht="33.75" x14ac:dyDescent="0.25">
      <c r="A22" s="287">
        <v>2020</v>
      </c>
      <c r="B22" s="288">
        <v>2</v>
      </c>
      <c r="C22" s="289" t="s">
        <v>243</v>
      </c>
      <c r="D22" s="289" t="s">
        <v>244</v>
      </c>
      <c r="E22" s="289" t="s">
        <v>244</v>
      </c>
      <c r="F22" s="289" t="s">
        <v>376</v>
      </c>
      <c r="G22" s="289" t="s">
        <v>245</v>
      </c>
      <c r="H22" s="289" t="s">
        <v>374</v>
      </c>
      <c r="I22" s="235"/>
      <c r="J22" s="289" t="s">
        <v>54</v>
      </c>
      <c r="K22" s="290">
        <v>-133803236</v>
      </c>
      <c r="L22" s="290">
        <v>-133803236</v>
      </c>
      <c r="M22" s="291">
        <v>-7760.59</v>
      </c>
      <c r="N22" s="291">
        <v>-5753.54</v>
      </c>
      <c r="O22" s="291">
        <v>-44843.02</v>
      </c>
      <c r="P22" s="292">
        <v>0</v>
      </c>
      <c r="Q22" s="292">
        <v>0</v>
      </c>
      <c r="R22" s="289" t="s">
        <v>752</v>
      </c>
      <c r="S22" s="289" t="s">
        <v>247</v>
      </c>
      <c r="T22" s="289" t="s">
        <v>248</v>
      </c>
      <c r="U22" s="289" t="s">
        <v>249</v>
      </c>
      <c r="V22" s="288">
        <v>0</v>
      </c>
      <c r="W22" s="287">
        <v>34</v>
      </c>
      <c r="X22" s="289" t="s">
        <v>250</v>
      </c>
      <c r="Y22" s="293">
        <v>43889</v>
      </c>
      <c r="Z22" s="293">
        <v>43889</v>
      </c>
      <c r="AA22" s="294">
        <v>43892.075937499998</v>
      </c>
      <c r="AB22" s="289" t="s">
        <v>251</v>
      </c>
      <c r="AC22" s="289" t="s">
        <v>252</v>
      </c>
      <c r="AD22" s="289" t="s">
        <v>370</v>
      </c>
      <c r="AE22" s="289" t="s">
        <v>272</v>
      </c>
      <c r="AF22" s="235"/>
      <c r="AG22" s="289" t="s">
        <v>753</v>
      </c>
      <c r="AH22" s="235"/>
      <c r="AI22" s="235"/>
      <c r="AJ22" s="289" t="s">
        <v>375</v>
      </c>
      <c r="AK22" s="235"/>
      <c r="AL22" s="235"/>
      <c r="AM22" s="235"/>
      <c r="AN22" s="235"/>
      <c r="AO22" s="289" t="s">
        <v>630</v>
      </c>
      <c r="AP22" s="289" t="s">
        <v>372</v>
      </c>
      <c r="AQ22" s="235"/>
      <c r="AR22" s="235"/>
      <c r="AS22" s="235"/>
      <c r="AT22" s="235"/>
      <c r="AU22" s="235"/>
      <c r="AV22" s="235"/>
      <c r="AW22" s="235"/>
      <c r="AX22" s="235"/>
      <c r="AY22" s="235"/>
      <c r="AZ22" s="289" t="s">
        <v>377</v>
      </c>
      <c r="BA22" s="289" t="s">
        <v>256</v>
      </c>
      <c r="BB22" s="289" t="s">
        <v>257</v>
      </c>
      <c r="BC22" s="289" t="s">
        <v>258</v>
      </c>
      <c r="BD22" s="289" t="s">
        <v>259</v>
      </c>
      <c r="BE22" s="289" t="s">
        <v>626</v>
      </c>
      <c r="BF22" s="289" t="s">
        <v>256</v>
      </c>
      <c r="BG22" s="289" t="s">
        <v>261</v>
      </c>
      <c r="BH22" s="289" t="s">
        <v>262</v>
      </c>
      <c r="BI22" s="289" t="s">
        <v>263</v>
      </c>
      <c r="BJ22" s="289" t="s">
        <v>264</v>
      </c>
      <c r="BK22" s="289" t="s">
        <v>279</v>
      </c>
      <c r="BL22" s="289" t="s">
        <v>265</v>
      </c>
      <c r="BM22" s="289" t="s">
        <v>627</v>
      </c>
      <c r="BN22" s="289" t="s">
        <v>267</v>
      </c>
      <c r="BO22" s="235"/>
      <c r="BP22" s="289" t="s">
        <v>282</v>
      </c>
      <c r="BQ22" s="303"/>
    </row>
    <row r="23" spans="1:69" s="224" customFormat="1" ht="33.75" x14ac:dyDescent="0.25">
      <c r="A23" s="287">
        <v>2020</v>
      </c>
      <c r="B23" s="288">
        <v>2</v>
      </c>
      <c r="C23" s="289" t="s">
        <v>243</v>
      </c>
      <c r="D23" s="289" t="s">
        <v>277</v>
      </c>
      <c r="E23" s="289" t="s">
        <v>244</v>
      </c>
      <c r="F23" s="289" t="s">
        <v>376</v>
      </c>
      <c r="G23" s="289" t="s">
        <v>245</v>
      </c>
      <c r="H23" s="289" t="s">
        <v>369</v>
      </c>
      <c r="I23" s="235"/>
      <c r="J23" s="289" t="s">
        <v>54</v>
      </c>
      <c r="K23" s="290">
        <v>0</v>
      </c>
      <c r="L23" s="290">
        <v>0</v>
      </c>
      <c r="M23" s="291">
        <v>0</v>
      </c>
      <c r="N23" s="291">
        <v>-0.01</v>
      </c>
      <c r="O23" s="291">
        <v>0</v>
      </c>
      <c r="P23" s="292">
        <v>0</v>
      </c>
      <c r="Q23" s="292">
        <v>0</v>
      </c>
      <c r="R23" s="289" t="s">
        <v>273</v>
      </c>
      <c r="S23" s="235"/>
      <c r="T23" s="289" t="s">
        <v>274</v>
      </c>
      <c r="U23" s="289" t="s">
        <v>275</v>
      </c>
      <c r="V23" s="288">
        <v>0</v>
      </c>
      <c r="W23" s="287">
        <v>70</v>
      </c>
      <c r="X23" s="289" t="s">
        <v>250</v>
      </c>
      <c r="Y23" s="293">
        <v>43890</v>
      </c>
      <c r="Z23" s="293">
        <v>43890</v>
      </c>
      <c r="AA23" s="294">
        <v>43894.044016203705</v>
      </c>
      <c r="AB23" s="289" t="s">
        <v>276</v>
      </c>
      <c r="AC23" s="235"/>
      <c r="AD23" s="235"/>
      <c r="AE23" s="235"/>
      <c r="AF23" s="235"/>
      <c r="AG23" s="235"/>
      <c r="AH23" s="235"/>
      <c r="AI23" s="235"/>
      <c r="AJ23" s="235"/>
      <c r="AK23" s="235"/>
      <c r="AL23" s="235"/>
      <c r="AM23" s="235"/>
      <c r="AN23" s="235"/>
      <c r="AO23" s="235"/>
      <c r="AP23" s="235"/>
      <c r="AQ23" s="235"/>
      <c r="AR23" s="235"/>
      <c r="AS23" s="235"/>
      <c r="AT23" s="235"/>
      <c r="AU23" s="235"/>
      <c r="AV23" s="235"/>
      <c r="AW23" s="235"/>
      <c r="AX23" s="235"/>
      <c r="AY23" s="235"/>
      <c r="AZ23" s="289" t="s">
        <v>377</v>
      </c>
      <c r="BA23" s="289" t="s">
        <v>256</v>
      </c>
      <c r="BB23" s="289" t="s">
        <v>257</v>
      </c>
      <c r="BC23" s="289" t="s">
        <v>258</v>
      </c>
      <c r="BD23" s="289" t="s">
        <v>259</v>
      </c>
      <c r="BE23" s="289" t="s">
        <v>626</v>
      </c>
      <c r="BF23" s="289" t="s">
        <v>256</v>
      </c>
      <c r="BG23" s="289" t="s">
        <v>261</v>
      </c>
      <c r="BH23" s="289" t="s">
        <v>262</v>
      </c>
      <c r="BI23" s="289" t="s">
        <v>263</v>
      </c>
      <c r="BJ23" s="289" t="s">
        <v>264</v>
      </c>
      <c r="BK23" s="289" t="s">
        <v>279</v>
      </c>
      <c r="BL23" s="289" t="s">
        <v>265</v>
      </c>
      <c r="BM23" s="289" t="s">
        <v>627</v>
      </c>
      <c r="BN23" s="289" t="s">
        <v>267</v>
      </c>
      <c r="BO23" s="235"/>
      <c r="BP23" s="289" t="s">
        <v>282</v>
      </c>
      <c r="BQ23" s="303"/>
    </row>
    <row r="24" spans="1:69" s="224" customFormat="1" x14ac:dyDescent="0.25">
      <c r="A24" s="279">
        <v>2020</v>
      </c>
      <c r="B24" s="280">
        <v>3</v>
      </c>
      <c r="C24" s="281" t="s">
        <v>243</v>
      </c>
      <c r="D24" s="281" t="s">
        <v>244</v>
      </c>
      <c r="E24" s="281" t="s">
        <v>244</v>
      </c>
      <c r="F24" s="281" t="s">
        <v>376</v>
      </c>
      <c r="G24" s="281" t="s">
        <v>245</v>
      </c>
      <c r="H24" s="281" t="s">
        <v>369</v>
      </c>
      <c r="I24" s="244"/>
      <c r="J24" s="281" t="s">
        <v>54</v>
      </c>
      <c r="K24" s="282">
        <v>-237426645</v>
      </c>
      <c r="L24" s="282">
        <v>-237426645</v>
      </c>
      <c r="M24" s="283">
        <v>-13770.75</v>
      </c>
      <c r="N24" s="283">
        <v>-10209.35</v>
      </c>
      <c r="O24" s="283">
        <v>-79571.53</v>
      </c>
      <c r="P24" s="284">
        <v>0</v>
      </c>
      <c r="Q24" s="284">
        <v>0</v>
      </c>
      <c r="R24" s="281" t="s">
        <v>754</v>
      </c>
      <c r="S24" s="281" t="s">
        <v>247</v>
      </c>
      <c r="T24" s="281" t="s">
        <v>248</v>
      </c>
      <c r="U24" s="281" t="s">
        <v>249</v>
      </c>
      <c r="V24" s="280">
        <v>0</v>
      </c>
      <c r="W24" s="279">
        <v>28</v>
      </c>
      <c r="X24" s="281" t="s">
        <v>250</v>
      </c>
      <c r="Y24" s="285">
        <v>43917</v>
      </c>
      <c r="Z24" s="285">
        <v>43917</v>
      </c>
      <c r="AA24" s="286">
        <v>43921.44803240741</v>
      </c>
      <c r="AB24" s="281" t="s">
        <v>251</v>
      </c>
      <c r="AC24" s="281" t="s">
        <v>252</v>
      </c>
      <c r="AD24" s="281" t="s">
        <v>370</v>
      </c>
      <c r="AE24" s="281" t="s">
        <v>272</v>
      </c>
      <c r="AF24" s="244"/>
      <c r="AG24" s="281" t="s">
        <v>755</v>
      </c>
      <c r="AH24" s="244"/>
      <c r="AI24" s="244"/>
      <c r="AJ24" s="281" t="s">
        <v>371</v>
      </c>
      <c r="AK24" s="244"/>
      <c r="AL24" s="244"/>
      <c r="AM24" s="244"/>
      <c r="AN24" s="244"/>
      <c r="AO24" s="281" t="s">
        <v>654</v>
      </c>
      <c r="AP24" s="281" t="s">
        <v>372</v>
      </c>
      <c r="AQ24" s="244"/>
      <c r="AR24" s="244"/>
      <c r="AS24" s="244"/>
      <c r="AT24" s="244"/>
      <c r="AU24" s="244"/>
      <c r="AV24" s="244"/>
      <c r="AW24" s="244"/>
      <c r="AX24" s="244"/>
      <c r="AY24" s="244"/>
      <c r="AZ24" s="281" t="s">
        <v>377</v>
      </c>
      <c r="BA24" s="281" t="s">
        <v>256</v>
      </c>
      <c r="BB24" s="281" t="s">
        <v>257</v>
      </c>
      <c r="BC24" s="281" t="s">
        <v>258</v>
      </c>
      <c r="BD24" s="281" t="s">
        <v>259</v>
      </c>
      <c r="BE24" s="281" t="s">
        <v>626</v>
      </c>
      <c r="BF24" s="281" t="s">
        <v>256</v>
      </c>
      <c r="BG24" s="281" t="s">
        <v>261</v>
      </c>
      <c r="BH24" s="281" t="s">
        <v>262</v>
      </c>
      <c r="BI24" s="281" t="s">
        <v>263</v>
      </c>
      <c r="BJ24" s="281" t="s">
        <v>264</v>
      </c>
      <c r="BK24" s="281" t="s">
        <v>279</v>
      </c>
      <c r="BL24" s="281" t="s">
        <v>265</v>
      </c>
      <c r="BM24" s="281" t="s">
        <v>627</v>
      </c>
      <c r="BN24" s="281" t="s">
        <v>267</v>
      </c>
      <c r="BO24" s="244"/>
      <c r="BP24" s="281" t="s">
        <v>282</v>
      </c>
      <c r="BQ24" s="244"/>
    </row>
    <row r="25" spans="1:69" s="224" customFormat="1" ht="33.75" x14ac:dyDescent="0.25">
      <c r="A25" s="287">
        <v>2020</v>
      </c>
      <c r="B25" s="288">
        <v>3</v>
      </c>
      <c r="C25" s="289" t="s">
        <v>243</v>
      </c>
      <c r="D25" s="289" t="s">
        <v>244</v>
      </c>
      <c r="E25" s="289" t="s">
        <v>244</v>
      </c>
      <c r="F25" s="289" t="s">
        <v>376</v>
      </c>
      <c r="G25" s="289" t="s">
        <v>245</v>
      </c>
      <c r="H25" s="289" t="s">
        <v>374</v>
      </c>
      <c r="I25" s="235"/>
      <c r="J25" s="289" t="s">
        <v>54</v>
      </c>
      <c r="K25" s="290">
        <v>-127503150</v>
      </c>
      <c r="L25" s="290">
        <v>-127503150</v>
      </c>
      <c r="M25" s="291">
        <v>-7395.18</v>
      </c>
      <c r="N25" s="291">
        <v>-5482.64</v>
      </c>
      <c r="O25" s="291">
        <v>-42731.6</v>
      </c>
      <c r="P25" s="292">
        <v>0</v>
      </c>
      <c r="Q25" s="292">
        <v>0</v>
      </c>
      <c r="R25" s="289" t="s">
        <v>756</v>
      </c>
      <c r="S25" s="289" t="s">
        <v>247</v>
      </c>
      <c r="T25" s="289" t="s">
        <v>248</v>
      </c>
      <c r="U25" s="289" t="s">
        <v>249</v>
      </c>
      <c r="V25" s="288">
        <v>0</v>
      </c>
      <c r="W25" s="287">
        <v>28</v>
      </c>
      <c r="X25" s="289" t="s">
        <v>250</v>
      </c>
      <c r="Y25" s="293">
        <v>43917</v>
      </c>
      <c r="Z25" s="293">
        <v>43917</v>
      </c>
      <c r="AA25" s="294">
        <v>43921.44803240741</v>
      </c>
      <c r="AB25" s="289" t="s">
        <v>251</v>
      </c>
      <c r="AC25" s="289" t="s">
        <v>252</v>
      </c>
      <c r="AD25" s="289" t="s">
        <v>370</v>
      </c>
      <c r="AE25" s="289" t="s">
        <v>272</v>
      </c>
      <c r="AF25" s="235"/>
      <c r="AG25" s="289" t="s">
        <v>757</v>
      </c>
      <c r="AH25" s="235"/>
      <c r="AI25" s="235"/>
      <c r="AJ25" s="289" t="s">
        <v>375</v>
      </c>
      <c r="AK25" s="235"/>
      <c r="AL25" s="235"/>
      <c r="AM25" s="235"/>
      <c r="AN25" s="235"/>
      <c r="AO25" s="289" t="s">
        <v>654</v>
      </c>
      <c r="AP25" s="289" t="s">
        <v>372</v>
      </c>
      <c r="AQ25" s="235"/>
      <c r="AR25" s="235"/>
      <c r="AS25" s="235"/>
      <c r="AT25" s="235"/>
      <c r="AU25" s="235"/>
      <c r="AV25" s="235"/>
      <c r="AW25" s="235"/>
      <c r="AX25" s="235"/>
      <c r="AY25" s="235"/>
      <c r="AZ25" s="289" t="s">
        <v>377</v>
      </c>
      <c r="BA25" s="289" t="s">
        <v>256</v>
      </c>
      <c r="BB25" s="289" t="s">
        <v>257</v>
      </c>
      <c r="BC25" s="289" t="s">
        <v>258</v>
      </c>
      <c r="BD25" s="289" t="s">
        <v>259</v>
      </c>
      <c r="BE25" s="289" t="s">
        <v>626</v>
      </c>
      <c r="BF25" s="289" t="s">
        <v>256</v>
      </c>
      <c r="BG25" s="289" t="s">
        <v>261</v>
      </c>
      <c r="BH25" s="289" t="s">
        <v>262</v>
      </c>
      <c r="BI25" s="289" t="s">
        <v>263</v>
      </c>
      <c r="BJ25" s="289" t="s">
        <v>264</v>
      </c>
      <c r="BK25" s="289" t="s">
        <v>279</v>
      </c>
      <c r="BL25" s="289" t="s">
        <v>265</v>
      </c>
      <c r="BM25" s="289" t="s">
        <v>627</v>
      </c>
      <c r="BN25" s="289" t="s">
        <v>267</v>
      </c>
      <c r="BO25" s="235"/>
      <c r="BP25" s="289" t="s">
        <v>282</v>
      </c>
      <c r="BQ25" s="303"/>
    </row>
    <row r="26" spans="1:69" s="224" customFormat="1" x14ac:dyDescent="0.25">
      <c r="A26" s="279">
        <v>2020</v>
      </c>
      <c r="B26" s="280">
        <v>3</v>
      </c>
      <c r="C26" s="281" t="s">
        <v>243</v>
      </c>
      <c r="D26" s="281" t="s">
        <v>277</v>
      </c>
      <c r="E26" s="281" t="s">
        <v>244</v>
      </c>
      <c r="F26" s="281" t="s">
        <v>376</v>
      </c>
      <c r="G26" s="281" t="s">
        <v>245</v>
      </c>
      <c r="H26" s="281" t="s">
        <v>369</v>
      </c>
      <c r="I26" s="244"/>
      <c r="J26" s="281" t="s">
        <v>54</v>
      </c>
      <c r="K26" s="282">
        <v>0</v>
      </c>
      <c r="L26" s="282">
        <v>0</v>
      </c>
      <c r="M26" s="283">
        <v>0</v>
      </c>
      <c r="N26" s="283">
        <v>0</v>
      </c>
      <c r="O26" s="283">
        <v>231.89</v>
      </c>
      <c r="P26" s="284">
        <v>0</v>
      </c>
      <c r="Q26" s="284">
        <v>0</v>
      </c>
      <c r="R26" s="281" t="s">
        <v>273</v>
      </c>
      <c r="S26" s="244"/>
      <c r="T26" s="281" t="s">
        <v>274</v>
      </c>
      <c r="U26" s="281" t="s">
        <v>275</v>
      </c>
      <c r="V26" s="280">
        <v>0</v>
      </c>
      <c r="W26" s="279">
        <v>87</v>
      </c>
      <c r="X26" s="281" t="s">
        <v>250</v>
      </c>
      <c r="Y26" s="285">
        <v>43921</v>
      </c>
      <c r="Z26" s="285">
        <v>43921</v>
      </c>
      <c r="AA26" s="286">
        <v>43924.231805555559</v>
      </c>
      <c r="AB26" s="281" t="s">
        <v>276</v>
      </c>
      <c r="AC26" s="244"/>
      <c r="AD26" s="244"/>
      <c r="AE26" s="244"/>
      <c r="AF26" s="244"/>
      <c r="AG26" s="244"/>
      <c r="AH26" s="244"/>
      <c r="AI26" s="244"/>
      <c r="AJ26" s="244"/>
      <c r="AK26" s="244"/>
      <c r="AL26" s="244"/>
      <c r="AM26" s="244"/>
      <c r="AN26" s="244"/>
      <c r="AO26" s="244"/>
      <c r="AP26" s="244"/>
      <c r="AQ26" s="244"/>
      <c r="AR26" s="244"/>
      <c r="AS26" s="244"/>
      <c r="AT26" s="244"/>
      <c r="AU26" s="244"/>
      <c r="AV26" s="244"/>
      <c r="AW26" s="244"/>
      <c r="AX26" s="244"/>
      <c r="AY26" s="244"/>
      <c r="AZ26" s="281" t="s">
        <v>377</v>
      </c>
      <c r="BA26" s="281" t="s">
        <v>256</v>
      </c>
      <c r="BB26" s="281" t="s">
        <v>257</v>
      </c>
      <c r="BC26" s="281" t="s">
        <v>258</v>
      </c>
      <c r="BD26" s="281" t="s">
        <v>259</v>
      </c>
      <c r="BE26" s="281" t="s">
        <v>626</v>
      </c>
      <c r="BF26" s="281" t="s">
        <v>256</v>
      </c>
      <c r="BG26" s="281" t="s">
        <v>261</v>
      </c>
      <c r="BH26" s="281" t="s">
        <v>262</v>
      </c>
      <c r="BI26" s="281" t="s">
        <v>263</v>
      </c>
      <c r="BJ26" s="281" t="s">
        <v>264</v>
      </c>
      <c r="BK26" s="281" t="s">
        <v>279</v>
      </c>
      <c r="BL26" s="281" t="s">
        <v>265</v>
      </c>
      <c r="BM26" s="281" t="s">
        <v>627</v>
      </c>
      <c r="BN26" s="281" t="s">
        <v>267</v>
      </c>
      <c r="BO26" s="244"/>
      <c r="BP26" s="281" t="s">
        <v>282</v>
      </c>
      <c r="BQ26" s="244"/>
    </row>
    <row r="27" spans="1:69" s="224" customFormat="1" ht="33.75" x14ac:dyDescent="0.25">
      <c r="A27" s="287">
        <v>2020</v>
      </c>
      <c r="B27" s="288">
        <v>3</v>
      </c>
      <c r="C27" s="289" t="s">
        <v>243</v>
      </c>
      <c r="D27" s="289" t="s">
        <v>277</v>
      </c>
      <c r="E27" s="289" t="s">
        <v>244</v>
      </c>
      <c r="F27" s="289" t="s">
        <v>376</v>
      </c>
      <c r="G27" s="289" t="s">
        <v>245</v>
      </c>
      <c r="H27" s="289" t="s">
        <v>374</v>
      </c>
      <c r="I27" s="235"/>
      <c r="J27" s="289" t="s">
        <v>54</v>
      </c>
      <c r="K27" s="290">
        <v>0</v>
      </c>
      <c r="L27" s="290">
        <v>0</v>
      </c>
      <c r="M27" s="291">
        <v>0</v>
      </c>
      <c r="N27" s="291">
        <v>0</v>
      </c>
      <c r="O27" s="291">
        <v>124.53</v>
      </c>
      <c r="P27" s="292">
        <v>0</v>
      </c>
      <c r="Q27" s="292">
        <v>0</v>
      </c>
      <c r="R27" s="289" t="s">
        <v>273</v>
      </c>
      <c r="S27" s="235"/>
      <c r="T27" s="289" t="s">
        <v>274</v>
      </c>
      <c r="U27" s="289" t="s">
        <v>275</v>
      </c>
      <c r="V27" s="288">
        <v>0</v>
      </c>
      <c r="W27" s="287">
        <v>87</v>
      </c>
      <c r="X27" s="289" t="s">
        <v>250</v>
      </c>
      <c r="Y27" s="293">
        <v>43921</v>
      </c>
      <c r="Z27" s="293">
        <v>43921</v>
      </c>
      <c r="AA27" s="294">
        <v>43924.231805555559</v>
      </c>
      <c r="AB27" s="289" t="s">
        <v>276</v>
      </c>
      <c r="AC27" s="235"/>
      <c r="AD27" s="235"/>
      <c r="AE27" s="235"/>
      <c r="AF27" s="235"/>
      <c r="AG27" s="235"/>
      <c r="AH27" s="235"/>
      <c r="AI27" s="235"/>
      <c r="AJ27" s="235"/>
      <c r="AK27" s="235"/>
      <c r="AL27" s="235"/>
      <c r="AM27" s="235"/>
      <c r="AN27" s="235"/>
      <c r="AO27" s="235"/>
      <c r="AP27" s="235"/>
      <c r="AQ27" s="235"/>
      <c r="AR27" s="235"/>
      <c r="AS27" s="235"/>
      <c r="AT27" s="235"/>
      <c r="AU27" s="235"/>
      <c r="AV27" s="235"/>
      <c r="AW27" s="235"/>
      <c r="AX27" s="235"/>
      <c r="AY27" s="235"/>
      <c r="AZ27" s="289" t="s">
        <v>377</v>
      </c>
      <c r="BA27" s="289" t="s">
        <v>256</v>
      </c>
      <c r="BB27" s="289" t="s">
        <v>257</v>
      </c>
      <c r="BC27" s="289" t="s">
        <v>258</v>
      </c>
      <c r="BD27" s="289" t="s">
        <v>259</v>
      </c>
      <c r="BE27" s="289" t="s">
        <v>626</v>
      </c>
      <c r="BF27" s="289" t="s">
        <v>256</v>
      </c>
      <c r="BG27" s="289" t="s">
        <v>261</v>
      </c>
      <c r="BH27" s="289" t="s">
        <v>262</v>
      </c>
      <c r="BI27" s="289" t="s">
        <v>263</v>
      </c>
      <c r="BJ27" s="289" t="s">
        <v>264</v>
      </c>
      <c r="BK27" s="289" t="s">
        <v>279</v>
      </c>
      <c r="BL27" s="289" t="s">
        <v>265</v>
      </c>
      <c r="BM27" s="289" t="s">
        <v>627</v>
      </c>
      <c r="BN27" s="289" t="s">
        <v>267</v>
      </c>
      <c r="BO27" s="235"/>
      <c r="BP27" s="289" t="s">
        <v>282</v>
      </c>
      <c r="BQ27" s="303"/>
    </row>
    <row r="28" spans="1:69" x14ac:dyDescent="0.25">
      <c r="A28" s="94"/>
      <c r="B28" s="95"/>
      <c r="C28" s="96"/>
      <c r="D28" s="96"/>
      <c r="E28" s="96"/>
      <c r="F28" s="96"/>
      <c r="G28" s="96"/>
      <c r="H28" s="96"/>
      <c r="I28" s="97"/>
      <c r="J28" s="96"/>
      <c r="K28" s="98"/>
      <c r="L28" s="98"/>
      <c r="M28" s="99"/>
      <c r="N28" s="99"/>
      <c r="O28" s="99"/>
      <c r="P28" s="100"/>
      <c r="Q28" s="100"/>
      <c r="R28" s="96"/>
      <c r="S28" s="97"/>
      <c r="T28" s="96"/>
      <c r="U28" s="96"/>
      <c r="V28" s="95"/>
      <c r="W28" s="94"/>
      <c r="X28" s="96"/>
      <c r="Y28" s="101"/>
      <c r="Z28" s="101"/>
      <c r="AA28" s="102"/>
      <c r="AB28" s="96"/>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6"/>
      <c r="BA28" s="96"/>
      <c r="BB28" s="96"/>
      <c r="BC28" s="96"/>
      <c r="BD28" s="96"/>
      <c r="BE28" s="96"/>
      <c r="BF28" s="96"/>
      <c r="BG28" s="96"/>
      <c r="BH28" s="96"/>
      <c r="BI28" s="96"/>
      <c r="BJ28" s="96"/>
      <c r="BK28" s="96"/>
      <c r="BL28" s="96"/>
      <c r="BM28" s="96"/>
      <c r="BN28" s="96"/>
      <c r="BO28" s="97"/>
      <c r="BP28" s="96"/>
    </row>
    <row r="30" spans="1:69" x14ac:dyDescent="0.25">
      <c r="H30" s="72" t="s">
        <v>374</v>
      </c>
      <c r="L30">
        <f>SUMIF($H$4:$H$27,H30,$L$4:$L$27)</f>
        <v>-390775962</v>
      </c>
    </row>
    <row r="31" spans="1:69" x14ac:dyDescent="0.25">
      <c r="H31" s="69" t="s">
        <v>369</v>
      </c>
      <c r="L31">
        <f>SUMIF($H$4:$H$27,H31,$L$4:$L$27)</f>
        <v>-732976657</v>
      </c>
    </row>
  </sheetData>
  <autoFilter ref="A3:BP27"/>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
  <sheetViews>
    <sheetView topLeftCell="A13" workbookViewId="0">
      <pane xSplit="1" ySplit="4" topLeftCell="V78" activePane="bottomRight" state="frozen"/>
      <selection activeCell="A13" sqref="A13"/>
      <selection pane="topRight" activeCell="B13" sqref="B13"/>
      <selection pane="bottomLeft" activeCell="A17" sqref="A17"/>
      <selection pane="bottomRight" activeCell="Z87" sqref="Z87"/>
    </sheetView>
  </sheetViews>
  <sheetFormatPr defaultRowHeight="15" x14ac:dyDescent="0.25"/>
  <cols>
    <col min="1" max="1" width="69.42578125" style="224" bestFit="1" customWidth="1"/>
    <col min="2" max="2" width="34.5703125" style="228" bestFit="1" customWidth="1"/>
    <col min="3" max="3" width="35.28515625" style="228" bestFit="1" customWidth="1"/>
    <col min="4" max="4" width="41.85546875" style="228" bestFit="1" customWidth="1"/>
    <col min="5" max="5" width="31.28515625" style="228" bestFit="1" customWidth="1"/>
    <col min="6" max="6" width="40.42578125" style="228" bestFit="1" customWidth="1"/>
    <col min="7" max="7" width="38.28515625" style="228" bestFit="1" customWidth="1"/>
    <col min="8" max="8" width="31.28515625" style="228" bestFit="1" customWidth="1"/>
    <col min="9" max="9" width="44.7109375" style="228" bestFit="1" customWidth="1"/>
    <col min="10" max="10" width="47" style="228" bestFit="1" customWidth="1"/>
    <col min="11" max="11" width="31.28515625" style="228" bestFit="1" customWidth="1"/>
    <col min="12" max="12" width="54.85546875" style="228" bestFit="1" customWidth="1"/>
    <col min="13" max="13" width="57" style="228" bestFit="1" customWidth="1"/>
    <col min="14" max="14" width="31.42578125" style="228" bestFit="1" customWidth="1"/>
    <col min="15" max="15" width="64.85546875" style="228" bestFit="1" customWidth="1"/>
    <col min="16" max="16" width="62.5703125" style="228" bestFit="1" customWidth="1"/>
    <col min="17" max="18" width="31.28515625" style="228" bestFit="1" customWidth="1"/>
    <col min="19" max="19" width="50.7109375" style="228" bestFit="1" customWidth="1"/>
    <col min="20" max="20" width="48.42578125" style="228" bestFit="1" customWidth="1"/>
    <col min="21" max="21" width="34.42578125" style="228" bestFit="1" customWidth="1"/>
    <col min="22" max="22" width="31.28515625" style="228" bestFit="1" customWidth="1"/>
    <col min="23" max="23" width="9.140625" style="224"/>
    <col min="24" max="25" width="12.28515625" style="224" bestFit="1" customWidth="1"/>
    <col min="26" max="27" width="14.28515625" style="224" bestFit="1" customWidth="1"/>
    <col min="28" max="16384" width="9.140625" style="224"/>
  </cols>
  <sheetData>
    <row r="1" spans="1:27" x14ac:dyDescent="0.25">
      <c r="A1" s="304"/>
      <c r="B1" s="305" t="s">
        <v>242</v>
      </c>
      <c r="C1" s="305" t="s">
        <v>242</v>
      </c>
      <c r="D1" s="305" t="s">
        <v>242</v>
      </c>
      <c r="E1" s="305" t="s">
        <v>242</v>
      </c>
      <c r="F1" s="305" t="s">
        <v>242</v>
      </c>
      <c r="G1" s="305" t="s">
        <v>242</v>
      </c>
      <c r="H1" s="305" t="s">
        <v>242</v>
      </c>
      <c r="I1" s="305" t="s">
        <v>242</v>
      </c>
      <c r="J1" s="305" t="s">
        <v>242</v>
      </c>
      <c r="K1" s="305" t="s">
        <v>242</v>
      </c>
      <c r="L1" s="305" t="s">
        <v>242</v>
      </c>
      <c r="M1" s="305" t="s">
        <v>242</v>
      </c>
      <c r="N1" s="305" t="s">
        <v>242</v>
      </c>
      <c r="O1" s="305" t="s">
        <v>242</v>
      </c>
      <c r="P1" s="305" t="s">
        <v>242</v>
      </c>
      <c r="Q1" s="305" t="s">
        <v>242</v>
      </c>
      <c r="R1" s="305" t="s">
        <v>242</v>
      </c>
      <c r="S1" s="305" t="s">
        <v>242</v>
      </c>
      <c r="T1" s="305" t="s">
        <v>242</v>
      </c>
      <c r="U1" s="305" t="s">
        <v>242</v>
      </c>
      <c r="V1" s="305" t="s">
        <v>242</v>
      </c>
    </row>
    <row r="2" spans="1:27" x14ac:dyDescent="0.25">
      <c r="A2" s="306"/>
      <c r="B2" s="305" t="s">
        <v>708</v>
      </c>
      <c r="C2" s="305" t="s">
        <v>708</v>
      </c>
      <c r="D2" s="305" t="s">
        <v>708</v>
      </c>
      <c r="E2" s="305" t="s">
        <v>708</v>
      </c>
      <c r="F2" s="305" t="s">
        <v>708</v>
      </c>
      <c r="G2" s="305" t="s">
        <v>708</v>
      </c>
      <c r="H2" s="305" t="s">
        <v>708</v>
      </c>
      <c r="I2" s="305" t="s">
        <v>708</v>
      </c>
      <c r="J2" s="305" t="s">
        <v>708</v>
      </c>
      <c r="K2" s="305" t="s">
        <v>708</v>
      </c>
      <c r="L2" s="305" t="s">
        <v>708</v>
      </c>
      <c r="M2" s="305" t="s">
        <v>708</v>
      </c>
      <c r="N2" s="305" t="s">
        <v>708</v>
      </c>
      <c r="O2" s="305" t="s">
        <v>708</v>
      </c>
      <c r="P2" s="305" t="s">
        <v>708</v>
      </c>
      <c r="Q2" s="305" t="s">
        <v>708</v>
      </c>
      <c r="R2" s="305" t="s">
        <v>708</v>
      </c>
      <c r="S2" s="305" t="s">
        <v>708</v>
      </c>
      <c r="T2" s="305" t="s">
        <v>708</v>
      </c>
      <c r="U2" s="305" t="s">
        <v>708</v>
      </c>
      <c r="V2" s="305" t="s">
        <v>708</v>
      </c>
    </row>
    <row r="3" spans="1:27" x14ac:dyDescent="0.25">
      <c r="A3" s="304"/>
      <c r="B3" s="305" t="s">
        <v>709</v>
      </c>
      <c r="C3" s="305" t="s">
        <v>709</v>
      </c>
      <c r="D3" s="305" t="s">
        <v>709</v>
      </c>
      <c r="E3" s="305" t="s">
        <v>709</v>
      </c>
      <c r="F3" s="305" t="s">
        <v>709</v>
      </c>
      <c r="G3" s="305" t="s">
        <v>709</v>
      </c>
      <c r="H3" s="305" t="s">
        <v>709</v>
      </c>
      <c r="I3" s="305" t="s">
        <v>709</v>
      </c>
      <c r="J3" s="305" t="s">
        <v>709</v>
      </c>
      <c r="K3" s="305" t="s">
        <v>709</v>
      </c>
      <c r="L3" s="305" t="s">
        <v>709</v>
      </c>
      <c r="M3" s="305" t="s">
        <v>709</v>
      </c>
      <c r="N3" s="305" t="s">
        <v>709</v>
      </c>
      <c r="O3" s="305" t="s">
        <v>709</v>
      </c>
      <c r="P3" s="305" t="s">
        <v>709</v>
      </c>
      <c r="Q3" s="305" t="s">
        <v>709</v>
      </c>
      <c r="R3" s="305" t="s">
        <v>709</v>
      </c>
      <c r="S3" s="305" t="s">
        <v>709</v>
      </c>
      <c r="T3" s="305" t="s">
        <v>709</v>
      </c>
      <c r="U3" s="305" t="s">
        <v>709</v>
      </c>
      <c r="V3" s="305" t="s">
        <v>709</v>
      </c>
    </row>
    <row r="4" spans="1:27" x14ac:dyDescent="0.25">
      <c r="A4" s="304"/>
      <c r="B4" s="305" t="s">
        <v>298</v>
      </c>
      <c r="C4" s="305" t="s">
        <v>298</v>
      </c>
      <c r="D4" s="305" t="s">
        <v>298</v>
      </c>
      <c r="E4" s="305" t="s">
        <v>298</v>
      </c>
      <c r="F4" s="305" t="s">
        <v>298</v>
      </c>
      <c r="G4" s="305" t="s">
        <v>298</v>
      </c>
      <c r="H4" s="305" t="s">
        <v>298</v>
      </c>
      <c r="I4" s="305" t="s">
        <v>298</v>
      </c>
      <c r="J4" s="305" t="s">
        <v>298</v>
      </c>
      <c r="K4" s="305" t="s">
        <v>298</v>
      </c>
      <c r="L4" s="305" t="s">
        <v>298</v>
      </c>
      <c r="M4" s="305" t="s">
        <v>298</v>
      </c>
      <c r="N4" s="305" t="s">
        <v>298</v>
      </c>
      <c r="O4" s="305" t="s">
        <v>298</v>
      </c>
      <c r="P4" s="305" t="s">
        <v>298</v>
      </c>
      <c r="Q4" s="305" t="s">
        <v>298</v>
      </c>
      <c r="R4" s="305" t="s">
        <v>298</v>
      </c>
      <c r="S4" s="305" t="s">
        <v>298</v>
      </c>
      <c r="T4" s="305" t="s">
        <v>298</v>
      </c>
      <c r="U4" s="305" t="s">
        <v>298</v>
      </c>
      <c r="V4" s="305" t="s">
        <v>298</v>
      </c>
    </row>
    <row r="5" spans="1:27" x14ac:dyDescent="0.25">
      <c r="A5" s="304"/>
      <c r="B5" s="305" t="s">
        <v>195</v>
      </c>
      <c r="C5" s="305" t="s">
        <v>195</v>
      </c>
      <c r="D5" s="305" t="s">
        <v>195</v>
      </c>
      <c r="E5" s="305" t="s">
        <v>195</v>
      </c>
      <c r="F5" s="305" t="s">
        <v>195</v>
      </c>
      <c r="G5" s="305" t="s">
        <v>195</v>
      </c>
      <c r="H5" s="305" t="s">
        <v>195</v>
      </c>
      <c r="I5" s="305" t="s">
        <v>195</v>
      </c>
      <c r="J5" s="305" t="s">
        <v>195</v>
      </c>
      <c r="K5" s="305" t="s">
        <v>195</v>
      </c>
      <c r="L5" s="305" t="s">
        <v>195</v>
      </c>
      <c r="M5" s="305" t="s">
        <v>195</v>
      </c>
      <c r="N5" s="305" t="s">
        <v>195</v>
      </c>
      <c r="O5" s="305" t="s">
        <v>195</v>
      </c>
      <c r="P5" s="305" t="s">
        <v>195</v>
      </c>
      <c r="Q5" s="305" t="s">
        <v>195</v>
      </c>
      <c r="R5" s="305" t="s">
        <v>195</v>
      </c>
      <c r="S5" s="305" t="s">
        <v>195</v>
      </c>
      <c r="T5" s="305" t="s">
        <v>195</v>
      </c>
      <c r="U5" s="305" t="s">
        <v>195</v>
      </c>
      <c r="V5" s="305" t="s">
        <v>195</v>
      </c>
    </row>
    <row r="6" spans="1:27" x14ac:dyDescent="0.25">
      <c r="A6" s="306"/>
      <c r="B6" s="305" t="s">
        <v>300</v>
      </c>
      <c r="C6" s="305" t="s">
        <v>300</v>
      </c>
      <c r="D6" s="305" t="s">
        <v>300</v>
      </c>
      <c r="E6" s="305" t="s">
        <v>300</v>
      </c>
      <c r="F6" s="305" t="s">
        <v>300</v>
      </c>
      <c r="G6" s="305" t="s">
        <v>300</v>
      </c>
      <c r="H6" s="305" t="s">
        <v>300</v>
      </c>
      <c r="I6" s="305" t="s">
        <v>300</v>
      </c>
      <c r="J6" s="305" t="s">
        <v>300</v>
      </c>
      <c r="K6" s="305" t="s">
        <v>300</v>
      </c>
      <c r="L6" s="305" t="s">
        <v>300</v>
      </c>
      <c r="M6" s="305" t="s">
        <v>300</v>
      </c>
      <c r="N6" s="305" t="s">
        <v>300</v>
      </c>
      <c r="O6" s="305" t="s">
        <v>300</v>
      </c>
      <c r="P6" s="305" t="s">
        <v>300</v>
      </c>
      <c r="Q6" s="305" t="s">
        <v>300</v>
      </c>
      <c r="R6" s="305" t="s">
        <v>300</v>
      </c>
      <c r="S6" s="305" t="s">
        <v>300</v>
      </c>
      <c r="T6" s="305" t="s">
        <v>300</v>
      </c>
      <c r="U6" s="305" t="s">
        <v>300</v>
      </c>
      <c r="V6" s="305" t="s">
        <v>300</v>
      </c>
    </row>
    <row r="7" spans="1:27" x14ac:dyDescent="0.25">
      <c r="A7" s="304"/>
      <c r="B7" s="305" t="s">
        <v>295</v>
      </c>
      <c r="C7" s="305" t="s">
        <v>295</v>
      </c>
      <c r="D7" s="305" t="s">
        <v>295</v>
      </c>
      <c r="E7" s="305" t="s">
        <v>295</v>
      </c>
      <c r="F7" s="305" t="s">
        <v>295</v>
      </c>
      <c r="G7" s="305" t="s">
        <v>295</v>
      </c>
      <c r="H7" s="305" t="s">
        <v>295</v>
      </c>
      <c r="I7" s="305" t="s">
        <v>295</v>
      </c>
      <c r="J7" s="305" t="s">
        <v>295</v>
      </c>
      <c r="K7" s="305" t="s">
        <v>295</v>
      </c>
      <c r="L7" s="305" t="s">
        <v>295</v>
      </c>
      <c r="M7" s="305" t="s">
        <v>295</v>
      </c>
      <c r="N7" s="305" t="s">
        <v>295</v>
      </c>
      <c r="O7" s="305" t="s">
        <v>295</v>
      </c>
      <c r="P7" s="305" t="s">
        <v>295</v>
      </c>
      <c r="Q7" s="305" t="s">
        <v>295</v>
      </c>
      <c r="R7" s="305" t="s">
        <v>295</v>
      </c>
      <c r="S7" s="305" t="s">
        <v>295</v>
      </c>
      <c r="T7" s="305" t="s">
        <v>295</v>
      </c>
      <c r="U7" s="305" t="s">
        <v>295</v>
      </c>
      <c r="V7" s="305" t="s">
        <v>295</v>
      </c>
    </row>
    <row r="8" spans="1:27" x14ac:dyDescent="0.25">
      <c r="A8" s="304"/>
      <c r="B8" s="305" t="s">
        <v>297</v>
      </c>
      <c r="C8" s="305" t="s">
        <v>297</v>
      </c>
      <c r="D8" s="305" t="s">
        <v>297</v>
      </c>
      <c r="E8" s="305" t="s">
        <v>297</v>
      </c>
      <c r="F8" s="305" t="s">
        <v>297</v>
      </c>
      <c r="G8" s="305" t="s">
        <v>297</v>
      </c>
      <c r="H8" s="305" t="s">
        <v>297</v>
      </c>
      <c r="I8" s="305" t="s">
        <v>297</v>
      </c>
      <c r="J8" s="305" t="s">
        <v>297</v>
      </c>
      <c r="K8" s="305" t="s">
        <v>297</v>
      </c>
      <c r="L8" s="305" t="s">
        <v>297</v>
      </c>
      <c r="M8" s="305" t="s">
        <v>297</v>
      </c>
      <c r="N8" s="305" t="s">
        <v>297</v>
      </c>
      <c r="O8" s="305" t="s">
        <v>297</v>
      </c>
      <c r="P8" s="305" t="s">
        <v>297</v>
      </c>
      <c r="Q8" s="305" t="s">
        <v>297</v>
      </c>
      <c r="R8" s="305" t="s">
        <v>297</v>
      </c>
      <c r="S8" s="305" t="s">
        <v>297</v>
      </c>
      <c r="T8" s="305" t="s">
        <v>297</v>
      </c>
      <c r="U8" s="305" t="s">
        <v>297</v>
      </c>
      <c r="V8" s="305" t="s">
        <v>297</v>
      </c>
    </row>
    <row r="9" spans="1:27" x14ac:dyDescent="0.25">
      <c r="A9" s="304"/>
      <c r="B9" s="305" t="s">
        <v>758</v>
      </c>
      <c r="C9" s="305" t="s">
        <v>758</v>
      </c>
      <c r="D9" s="305" t="s">
        <v>758</v>
      </c>
      <c r="E9" s="305" t="s">
        <v>758</v>
      </c>
      <c r="F9" s="305" t="s">
        <v>758</v>
      </c>
      <c r="G9" s="305" t="s">
        <v>758</v>
      </c>
      <c r="H9" s="305" t="s">
        <v>758</v>
      </c>
      <c r="I9" s="305" t="s">
        <v>758</v>
      </c>
      <c r="J9" s="305" t="s">
        <v>758</v>
      </c>
      <c r="K9" s="305" t="s">
        <v>758</v>
      </c>
      <c r="L9" s="305" t="s">
        <v>758</v>
      </c>
      <c r="M9" s="305" t="s">
        <v>758</v>
      </c>
      <c r="N9" s="305" t="s">
        <v>758</v>
      </c>
      <c r="O9" s="305" t="s">
        <v>758</v>
      </c>
      <c r="P9" s="305" t="s">
        <v>758</v>
      </c>
      <c r="Q9" s="305" t="s">
        <v>758</v>
      </c>
      <c r="R9" s="305" t="s">
        <v>758</v>
      </c>
      <c r="S9" s="305" t="s">
        <v>758</v>
      </c>
      <c r="T9" s="305" t="s">
        <v>758</v>
      </c>
      <c r="U9" s="305" t="s">
        <v>758</v>
      </c>
      <c r="V9" s="305" t="s">
        <v>758</v>
      </c>
    </row>
    <row r="10" spans="1:27" x14ac:dyDescent="0.25">
      <c r="A10" s="304"/>
      <c r="B10" s="305" t="s">
        <v>759</v>
      </c>
      <c r="C10" s="305" t="s">
        <v>759</v>
      </c>
      <c r="D10" s="305" t="s">
        <v>759</v>
      </c>
      <c r="E10" s="305" t="s">
        <v>759</v>
      </c>
      <c r="F10" s="305" t="s">
        <v>759</v>
      </c>
      <c r="G10" s="305" t="s">
        <v>759</v>
      </c>
      <c r="H10" s="305" t="s">
        <v>759</v>
      </c>
      <c r="I10" s="305" t="s">
        <v>759</v>
      </c>
      <c r="J10" s="305" t="s">
        <v>759</v>
      </c>
      <c r="K10" s="305" t="s">
        <v>759</v>
      </c>
      <c r="L10" s="305" t="s">
        <v>759</v>
      </c>
      <c r="M10" s="305" t="s">
        <v>759</v>
      </c>
      <c r="N10" s="305" t="s">
        <v>759</v>
      </c>
      <c r="O10" s="305" t="s">
        <v>759</v>
      </c>
      <c r="P10" s="305" t="s">
        <v>759</v>
      </c>
      <c r="Q10" s="305" t="s">
        <v>759</v>
      </c>
      <c r="R10" s="305" t="s">
        <v>759</v>
      </c>
      <c r="S10" s="305" t="s">
        <v>759</v>
      </c>
      <c r="T10" s="305" t="s">
        <v>759</v>
      </c>
      <c r="U10" s="305" t="s">
        <v>759</v>
      </c>
      <c r="V10" s="305" t="s">
        <v>759</v>
      </c>
    </row>
    <row r="11" spans="1:27" x14ac:dyDescent="0.25">
      <c r="A11" s="304"/>
      <c r="B11" s="305" t="s">
        <v>760</v>
      </c>
      <c r="C11" s="305" t="s">
        <v>760</v>
      </c>
      <c r="D11" s="305" t="s">
        <v>760</v>
      </c>
      <c r="E11" s="305" t="s">
        <v>760</v>
      </c>
      <c r="F11" s="305" t="s">
        <v>760</v>
      </c>
      <c r="G11" s="305" t="s">
        <v>760</v>
      </c>
      <c r="H11" s="305" t="s">
        <v>760</v>
      </c>
      <c r="I11" s="305" t="s">
        <v>760</v>
      </c>
      <c r="J11" s="305" t="s">
        <v>760</v>
      </c>
      <c r="K11" s="305" t="s">
        <v>760</v>
      </c>
      <c r="L11" s="305" t="s">
        <v>760</v>
      </c>
      <c r="M11" s="305" t="s">
        <v>760</v>
      </c>
      <c r="N11" s="305" t="s">
        <v>760</v>
      </c>
      <c r="O11" s="305" t="s">
        <v>760</v>
      </c>
      <c r="P11" s="305" t="s">
        <v>760</v>
      </c>
      <c r="Q11" s="305" t="s">
        <v>760</v>
      </c>
      <c r="R11" s="305" t="s">
        <v>760</v>
      </c>
      <c r="S11" s="305" t="s">
        <v>760</v>
      </c>
      <c r="T11" s="305" t="s">
        <v>760</v>
      </c>
      <c r="U11" s="305" t="s">
        <v>760</v>
      </c>
      <c r="V11" s="305" t="s">
        <v>760</v>
      </c>
    </row>
    <row r="12" spans="1:27" x14ac:dyDescent="0.25">
      <c r="A12" s="304"/>
      <c r="B12" s="305" t="s">
        <v>761</v>
      </c>
      <c r="C12" s="305" t="s">
        <v>761</v>
      </c>
      <c r="D12" s="305" t="s">
        <v>761</v>
      </c>
      <c r="E12" s="305" t="s">
        <v>761</v>
      </c>
      <c r="F12" s="305" t="s">
        <v>761</v>
      </c>
      <c r="G12" s="305" t="s">
        <v>761</v>
      </c>
      <c r="H12" s="305" t="s">
        <v>761</v>
      </c>
      <c r="I12" s="305" t="s">
        <v>761</v>
      </c>
      <c r="J12" s="305" t="s">
        <v>761</v>
      </c>
      <c r="K12" s="305" t="s">
        <v>761</v>
      </c>
      <c r="L12" s="305" t="s">
        <v>761</v>
      </c>
      <c r="M12" s="305" t="s">
        <v>761</v>
      </c>
      <c r="N12" s="305" t="s">
        <v>761</v>
      </c>
      <c r="O12" s="305" t="s">
        <v>761</v>
      </c>
      <c r="P12" s="305" t="s">
        <v>761</v>
      </c>
      <c r="Q12" s="305" t="s">
        <v>761</v>
      </c>
      <c r="R12" s="305" t="s">
        <v>761</v>
      </c>
      <c r="S12" s="305" t="s">
        <v>761</v>
      </c>
      <c r="T12" s="305" t="s">
        <v>761</v>
      </c>
      <c r="U12" s="305" t="s">
        <v>761</v>
      </c>
      <c r="V12" s="305" t="s">
        <v>761</v>
      </c>
    </row>
    <row r="13" spans="1:27" x14ac:dyDescent="0.25">
      <c r="A13" s="304"/>
      <c r="B13" s="305" t="s">
        <v>299</v>
      </c>
      <c r="C13" s="305" t="s">
        <v>299</v>
      </c>
      <c r="D13" s="305" t="s">
        <v>299</v>
      </c>
      <c r="E13" s="305" t="s">
        <v>299</v>
      </c>
      <c r="F13" s="305" t="s">
        <v>299</v>
      </c>
      <c r="G13" s="305" t="s">
        <v>299</v>
      </c>
      <c r="H13" s="305" t="s">
        <v>299</v>
      </c>
      <c r="I13" s="305" t="s">
        <v>299</v>
      </c>
      <c r="J13" s="305" t="s">
        <v>299</v>
      </c>
      <c r="K13" s="305" t="s">
        <v>299</v>
      </c>
      <c r="L13" s="305" t="s">
        <v>299</v>
      </c>
      <c r="M13" s="305" t="s">
        <v>299</v>
      </c>
      <c r="N13" s="305" t="s">
        <v>299</v>
      </c>
      <c r="O13" s="305" t="s">
        <v>299</v>
      </c>
      <c r="P13" s="305" t="s">
        <v>299</v>
      </c>
      <c r="Q13" s="305" t="s">
        <v>299</v>
      </c>
      <c r="R13" s="305" t="s">
        <v>299</v>
      </c>
      <c r="S13" s="305" t="s">
        <v>299</v>
      </c>
      <c r="T13" s="305" t="s">
        <v>299</v>
      </c>
      <c r="U13" s="305" t="s">
        <v>299</v>
      </c>
      <c r="V13" s="305" t="s">
        <v>299</v>
      </c>
    </row>
    <row r="14" spans="1:27" ht="15.75" thickBot="1" x14ac:dyDescent="0.3">
      <c r="A14" s="304"/>
      <c r="B14" s="305" t="s">
        <v>762</v>
      </c>
      <c r="C14" s="305" t="s">
        <v>763</v>
      </c>
      <c r="D14" s="305" t="s">
        <v>763</v>
      </c>
      <c r="E14" s="305" t="s">
        <v>764</v>
      </c>
      <c r="F14" s="305" t="s">
        <v>764</v>
      </c>
      <c r="G14" s="305" t="s">
        <v>764</v>
      </c>
      <c r="H14" s="305" t="s">
        <v>765</v>
      </c>
      <c r="I14" s="305" t="s">
        <v>765</v>
      </c>
      <c r="J14" s="305" t="s">
        <v>765</v>
      </c>
      <c r="K14" s="305" t="s">
        <v>766</v>
      </c>
      <c r="L14" s="305" t="s">
        <v>766</v>
      </c>
      <c r="M14" s="305" t="s">
        <v>766</v>
      </c>
      <c r="N14" s="305" t="s">
        <v>767</v>
      </c>
      <c r="O14" s="305" t="s">
        <v>767</v>
      </c>
      <c r="P14" s="305" t="s">
        <v>767</v>
      </c>
      <c r="Q14" s="305" t="s">
        <v>768</v>
      </c>
      <c r="R14" s="305" t="s">
        <v>769</v>
      </c>
      <c r="S14" s="305" t="s">
        <v>769</v>
      </c>
      <c r="T14" s="305" t="s">
        <v>769</v>
      </c>
      <c r="U14" s="305" t="s">
        <v>770</v>
      </c>
      <c r="V14" s="305" t="s">
        <v>771</v>
      </c>
      <c r="X14" s="394" t="s">
        <v>286</v>
      </c>
      <c r="Y14" s="394"/>
    </row>
    <row r="15" spans="1:27" ht="27" thickBot="1" x14ac:dyDescent="0.3">
      <c r="A15" s="306"/>
      <c r="B15" s="307" t="s">
        <v>772</v>
      </c>
      <c r="C15" s="307" t="s">
        <v>773</v>
      </c>
      <c r="D15" s="307" t="s">
        <v>774</v>
      </c>
      <c r="E15" s="307" t="s">
        <v>775</v>
      </c>
      <c r="F15" s="307" t="s">
        <v>776</v>
      </c>
      <c r="G15" s="307" t="s">
        <v>777</v>
      </c>
      <c r="H15" s="307" t="s">
        <v>778</v>
      </c>
      <c r="I15" s="307" t="s">
        <v>779</v>
      </c>
      <c r="J15" s="307" t="s">
        <v>780</v>
      </c>
      <c r="K15" s="307" t="s">
        <v>781</v>
      </c>
      <c r="L15" s="307" t="s">
        <v>782</v>
      </c>
      <c r="M15" s="307" t="s">
        <v>783</v>
      </c>
      <c r="N15" s="307" t="s">
        <v>784</v>
      </c>
      <c r="O15" s="307" t="s">
        <v>785</v>
      </c>
      <c r="P15" s="307" t="s">
        <v>786</v>
      </c>
      <c r="Q15" s="307" t="s">
        <v>787</v>
      </c>
      <c r="R15" s="307" t="s">
        <v>788</v>
      </c>
      <c r="S15" s="307" t="s">
        <v>789</v>
      </c>
      <c r="T15" s="307" t="s">
        <v>790</v>
      </c>
      <c r="U15" s="307" t="s">
        <v>791</v>
      </c>
      <c r="V15" s="307" t="s">
        <v>792</v>
      </c>
      <c r="X15" s="86" t="s">
        <v>301</v>
      </c>
      <c r="Y15" s="87" t="s">
        <v>302</v>
      </c>
      <c r="Z15" s="86" t="s">
        <v>301</v>
      </c>
      <c r="AA15" s="87" t="s">
        <v>302</v>
      </c>
    </row>
    <row r="16" spans="1:27"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row>
    <row r="17" spans="1:28" x14ac:dyDescent="0.25">
      <c r="A17" s="85" t="s">
        <v>307</v>
      </c>
      <c r="B17" s="92">
        <v>904013573</v>
      </c>
      <c r="C17" s="92">
        <v>2058114806</v>
      </c>
      <c r="D17" s="92">
        <v>703286098</v>
      </c>
      <c r="E17" s="85" t="s">
        <v>250</v>
      </c>
      <c r="F17" s="85" t="s">
        <v>250</v>
      </c>
      <c r="G17" s="85" t="s">
        <v>250</v>
      </c>
      <c r="H17" s="85" t="s">
        <v>250</v>
      </c>
      <c r="I17" s="85" t="s">
        <v>250</v>
      </c>
      <c r="J17" s="85" t="s">
        <v>250</v>
      </c>
      <c r="K17" s="85" t="s">
        <v>250</v>
      </c>
      <c r="L17" s="85" t="s">
        <v>250</v>
      </c>
      <c r="M17" s="85" t="s">
        <v>250</v>
      </c>
      <c r="N17" s="92">
        <v>385181670</v>
      </c>
      <c r="O17" s="308" t="s">
        <v>250</v>
      </c>
      <c r="P17" s="308" t="s">
        <v>250</v>
      </c>
      <c r="Q17" s="308" t="s">
        <v>250</v>
      </c>
      <c r="R17" s="309">
        <v>578128240</v>
      </c>
      <c r="S17" s="308" t="s">
        <v>250</v>
      </c>
      <c r="T17" s="308" t="s">
        <v>250</v>
      </c>
      <c r="U17" s="308" t="s">
        <v>250</v>
      </c>
      <c r="V17" s="309">
        <v>4628724387</v>
      </c>
      <c r="W17" s="310">
        <f>V17-SUM(B17:U17)</f>
        <v>0</v>
      </c>
      <c r="X17" s="310"/>
      <c r="Y17" s="310"/>
      <c r="Z17" s="311">
        <f>B17+SUM(E17:T17)+X17</f>
        <v>1867323483</v>
      </c>
      <c r="AA17" s="311">
        <f>C17+D17+Y17</f>
        <v>2761400904</v>
      </c>
      <c r="AB17" s="91" t="s">
        <v>306</v>
      </c>
    </row>
    <row r="18" spans="1:28" x14ac:dyDescent="0.25">
      <c r="A18" s="85" t="s">
        <v>305</v>
      </c>
      <c r="B18" s="92">
        <v>43020000</v>
      </c>
      <c r="C18" s="85" t="s">
        <v>250</v>
      </c>
      <c r="D18" s="85" t="s">
        <v>250</v>
      </c>
      <c r="E18" s="85" t="s">
        <v>250</v>
      </c>
      <c r="F18" s="85" t="s">
        <v>250</v>
      </c>
      <c r="G18" s="85" t="s">
        <v>250</v>
      </c>
      <c r="H18" s="85" t="s">
        <v>250</v>
      </c>
      <c r="I18" s="85" t="s">
        <v>250</v>
      </c>
      <c r="J18" s="85" t="s">
        <v>250</v>
      </c>
      <c r="K18" s="85" t="s">
        <v>250</v>
      </c>
      <c r="L18" s="85" t="s">
        <v>250</v>
      </c>
      <c r="M18" s="85" t="s">
        <v>250</v>
      </c>
      <c r="N18" s="85" t="s">
        <v>250</v>
      </c>
      <c r="O18" s="308" t="s">
        <v>250</v>
      </c>
      <c r="P18" s="308" t="s">
        <v>250</v>
      </c>
      <c r="Q18" s="308" t="s">
        <v>250</v>
      </c>
      <c r="R18" s="309">
        <v>1470000</v>
      </c>
      <c r="S18" s="308" t="s">
        <v>250</v>
      </c>
      <c r="T18" s="308" t="s">
        <v>250</v>
      </c>
      <c r="U18" s="308" t="s">
        <v>250</v>
      </c>
      <c r="V18" s="309">
        <v>44490000</v>
      </c>
      <c r="W18" s="310">
        <f t="shared" ref="W18:W75" si="0">V18-SUM(B18:U18)</f>
        <v>0</v>
      </c>
      <c r="X18" s="310"/>
      <c r="Y18" s="310"/>
      <c r="Z18" s="311">
        <f t="shared" ref="Z18:Z78" si="1">B18+SUM(E18:T18)+X18</f>
        <v>44490000</v>
      </c>
      <c r="AA18" s="311">
        <f t="shared" ref="AA18:AA78" si="2">C18+D18+Y18</f>
        <v>0</v>
      </c>
      <c r="AB18" s="91" t="s">
        <v>306</v>
      </c>
    </row>
    <row r="19" spans="1:28" x14ac:dyDescent="0.25">
      <c r="A19" s="85" t="s">
        <v>313</v>
      </c>
      <c r="B19" s="92">
        <v>29819350</v>
      </c>
      <c r="C19" s="92">
        <v>80158290</v>
      </c>
      <c r="D19" s="92">
        <v>28222970</v>
      </c>
      <c r="E19" s="85" t="s">
        <v>250</v>
      </c>
      <c r="F19" s="85" t="s">
        <v>250</v>
      </c>
      <c r="G19" s="85" t="s">
        <v>250</v>
      </c>
      <c r="H19" s="85" t="s">
        <v>250</v>
      </c>
      <c r="I19" s="85" t="s">
        <v>250</v>
      </c>
      <c r="J19" s="85" t="s">
        <v>250</v>
      </c>
      <c r="K19" s="85" t="s">
        <v>250</v>
      </c>
      <c r="L19" s="85" t="s">
        <v>250</v>
      </c>
      <c r="M19" s="85" t="s">
        <v>250</v>
      </c>
      <c r="N19" s="92">
        <v>49663260</v>
      </c>
      <c r="O19" s="308" t="s">
        <v>250</v>
      </c>
      <c r="P19" s="308" t="s">
        <v>250</v>
      </c>
      <c r="Q19" s="308" t="s">
        <v>250</v>
      </c>
      <c r="R19" s="309">
        <v>25527870</v>
      </c>
      <c r="S19" s="308" t="s">
        <v>250</v>
      </c>
      <c r="T19" s="308" t="s">
        <v>250</v>
      </c>
      <c r="U19" s="308" t="s">
        <v>250</v>
      </c>
      <c r="V19" s="309">
        <v>213391740</v>
      </c>
      <c r="W19" s="310">
        <f t="shared" si="0"/>
        <v>0</v>
      </c>
      <c r="X19" s="310"/>
      <c r="Y19" s="310"/>
      <c r="Z19" s="311">
        <f t="shared" si="1"/>
        <v>105010480</v>
      </c>
      <c r="AA19" s="311">
        <f t="shared" si="2"/>
        <v>108381260</v>
      </c>
      <c r="AB19" s="91" t="s">
        <v>306</v>
      </c>
    </row>
    <row r="20" spans="1:28" x14ac:dyDescent="0.25">
      <c r="A20" s="85" t="s">
        <v>314</v>
      </c>
      <c r="B20" s="92">
        <v>122684399</v>
      </c>
      <c r="C20" s="92">
        <v>65277640</v>
      </c>
      <c r="D20" s="92">
        <v>41601714</v>
      </c>
      <c r="E20" s="85" t="s">
        <v>250</v>
      </c>
      <c r="F20" s="85" t="s">
        <v>250</v>
      </c>
      <c r="G20" s="85" t="s">
        <v>250</v>
      </c>
      <c r="H20" s="85" t="s">
        <v>250</v>
      </c>
      <c r="I20" s="85" t="s">
        <v>250</v>
      </c>
      <c r="J20" s="85" t="s">
        <v>250</v>
      </c>
      <c r="K20" s="85" t="s">
        <v>250</v>
      </c>
      <c r="L20" s="85" t="s">
        <v>250</v>
      </c>
      <c r="M20" s="85" t="s">
        <v>250</v>
      </c>
      <c r="N20" s="92">
        <v>292896637</v>
      </c>
      <c r="O20" s="308" t="s">
        <v>250</v>
      </c>
      <c r="P20" s="308" t="s">
        <v>250</v>
      </c>
      <c r="Q20" s="308" t="s">
        <v>250</v>
      </c>
      <c r="R20" s="309">
        <v>66948225</v>
      </c>
      <c r="S20" s="308" t="s">
        <v>250</v>
      </c>
      <c r="T20" s="308" t="s">
        <v>250</v>
      </c>
      <c r="U20" s="308" t="s">
        <v>250</v>
      </c>
      <c r="V20" s="309">
        <v>589408615</v>
      </c>
      <c r="W20" s="310">
        <f t="shared" si="0"/>
        <v>0</v>
      </c>
      <c r="X20" s="310"/>
      <c r="Y20" s="310"/>
      <c r="Z20" s="311">
        <f t="shared" si="1"/>
        <v>482529261</v>
      </c>
      <c r="AA20" s="311">
        <f t="shared" si="2"/>
        <v>106879354</v>
      </c>
      <c r="AB20" s="91" t="s">
        <v>306</v>
      </c>
    </row>
    <row r="21" spans="1:28" x14ac:dyDescent="0.25">
      <c r="A21" s="85" t="s">
        <v>315</v>
      </c>
      <c r="B21" s="92">
        <v>26788950</v>
      </c>
      <c r="C21" s="92">
        <v>16092000</v>
      </c>
      <c r="D21" s="92">
        <v>9834000</v>
      </c>
      <c r="E21" s="85" t="s">
        <v>250</v>
      </c>
      <c r="F21" s="85" t="s">
        <v>250</v>
      </c>
      <c r="G21" s="85" t="s">
        <v>250</v>
      </c>
      <c r="H21" s="85" t="s">
        <v>250</v>
      </c>
      <c r="I21" s="85" t="s">
        <v>250</v>
      </c>
      <c r="J21" s="85" t="s">
        <v>250</v>
      </c>
      <c r="K21" s="85" t="s">
        <v>250</v>
      </c>
      <c r="L21" s="85" t="s">
        <v>250</v>
      </c>
      <c r="M21" s="85" t="s">
        <v>250</v>
      </c>
      <c r="N21" s="92">
        <v>9981360</v>
      </c>
      <c r="O21" s="308" t="s">
        <v>250</v>
      </c>
      <c r="P21" s="308" t="s">
        <v>250</v>
      </c>
      <c r="Q21" s="308" t="s">
        <v>250</v>
      </c>
      <c r="R21" s="309">
        <v>16714530</v>
      </c>
      <c r="S21" s="308" t="s">
        <v>250</v>
      </c>
      <c r="T21" s="308" t="s">
        <v>250</v>
      </c>
      <c r="U21" s="308" t="s">
        <v>250</v>
      </c>
      <c r="V21" s="309">
        <v>79410840</v>
      </c>
      <c r="W21" s="310">
        <f t="shared" si="0"/>
        <v>0</v>
      </c>
      <c r="X21" s="310"/>
      <c r="Y21" s="310"/>
      <c r="Z21" s="311">
        <f t="shared" si="1"/>
        <v>53484840</v>
      </c>
      <c r="AA21" s="311">
        <f t="shared" si="2"/>
        <v>25926000</v>
      </c>
      <c r="AB21" s="91" t="s">
        <v>306</v>
      </c>
    </row>
    <row r="22" spans="1:28" x14ac:dyDescent="0.25">
      <c r="A22" s="85" t="s">
        <v>316</v>
      </c>
      <c r="B22" s="92">
        <v>11932443</v>
      </c>
      <c r="C22" s="92">
        <v>10928160</v>
      </c>
      <c r="D22" s="92">
        <v>3954456</v>
      </c>
      <c r="E22" s="85" t="s">
        <v>250</v>
      </c>
      <c r="F22" s="85" t="s">
        <v>250</v>
      </c>
      <c r="G22" s="85" t="s">
        <v>250</v>
      </c>
      <c r="H22" s="85" t="s">
        <v>250</v>
      </c>
      <c r="I22" s="85" t="s">
        <v>250</v>
      </c>
      <c r="J22" s="85" t="s">
        <v>250</v>
      </c>
      <c r="K22" s="85" t="s">
        <v>250</v>
      </c>
      <c r="L22" s="85" t="s">
        <v>250</v>
      </c>
      <c r="M22" s="85" t="s">
        <v>250</v>
      </c>
      <c r="N22" s="92">
        <v>7908912</v>
      </c>
      <c r="O22" s="308" t="s">
        <v>250</v>
      </c>
      <c r="P22" s="308" t="s">
        <v>250</v>
      </c>
      <c r="Q22" s="308" t="s">
        <v>250</v>
      </c>
      <c r="R22" s="309">
        <v>10617831</v>
      </c>
      <c r="S22" s="308" t="s">
        <v>250</v>
      </c>
      <c r="T22" s="308" t="s">
        <v>250</v>
      </c>
      <c r="U22" s="308" t="s">
        <v>250</v>
      </c>
      <c r="V22" s="309">
        <v>45341802</v>
      </c>
      <c r="W22" s="310">
        <f t="shared" si="0"/>
        <v>0</v>
      </c>
      <c r="X22" s="310"/>
      <c r="Y22" s="310"/>
      <c r="Z22" s="311">
        <f t="shared" si="1"/>
        <v>30459186</v>
      </c>
      <c r="AA22" s="311">
        <f t="shared" si="2"/>
        <v>14882616</v>
      </c>
      <c r="AB22" s="91" t="s">
        <v>306</v>
      </c>
    </row>
    <row r="23" spans="1:28" x14ac:dyDescent="0.25">
      <c r="A23" s="85" t="s">
        <v>317</v>
      </c>
      <c r="B23" s="92">
        <v>17928500</v>
      </c>
      <c r="C23" s="92">
        <v>18056300</v>
      </c>
      <c r="D23" s="92">
        <v>8745440</v>
      </c>
      <c r="E23" s="85" t="s">
        <v>250</v>
      </c>
      <c r="F23" s="85" t="s">
        <v>250</v>
      </c>
      <c r="G23" s="85" t="s">
        <v>250</v>
      </c>
      <c r="H23" s="85" t="s">
        <v>250</v>
      </c>
      <c r="I23" s="85" t="s">
        <v>250</v>
      </c>
      <c r="J23" s="85" t="s">
        <v>250</v>
      </c>
      <c r="K23" s="85" t="s">
        <v>250</v>
      </c>
      <c r="L23" s="85" t="s">
        <v>250</v>
      </c>
      <c r="M23" s="85" t="s">
        <v>250</v>
      </c>
      <c r="N23" s="92">
        <v>8207140</v>
      </c>
      <c r="O23" s="308" t="s">
        <v>250</v>
      </c>
      <c r="P23" s="308" t="s">
        <v>250</v>
      </c>
      <c r="Q23" s="308" t="s">
        <v>250</v>
      </c>
      <c r="R23" s="309">
        <v>11757060</v>
      </c>
      <c r="S23" s="308" t="s">
        <v>250</v>
      </c>
      <c r="T23" s="308" t="s">
        <v>250</v>
      </c>
      <c r="U23" s="308" t="s">
        <v>250</v>
      </c>
      <c r="V23" s="309">
        <v>64694440</v>
      </c>
      <c r="W23" s="310">
        <f t="shared" si="0"/>
        <v>0</v>
      </c>
      <c r="X23" s="310"/>
      <c r="Y23" s="310"/>
      <c r="Z23" s="311">
        <f t="shared" si="1"/>
        <v>37892700</v>
      </c>
      <c r="AA23" s="311">
        <f t="shared" si="2"/>
        <v>26801740</v>
      </c>
      <c r="AB23" s="91" t="s">
        <v>306</v>
      </c>
    </row>
    <row r="24" spans="1:28" x14ac:dyDescent="0.25">
      <c r="A24" s="85" t="s">
        <v>318</v>
      </c>
      <c r="B24" s="92">
        <v>151804050</v>
      </c>
      <c r="C24" s="92">
        <v>91188000</v>
      </c>
      <c r="D24" s="92">
        <v>53193000</v>
      </c>
      <c r="E24" s="85" t="s">
        <v>250</v>
      </c>
      <c r="F24" s="85" t="s">
        <v>250</v>
      </c>
      <c r="G24" s="85" t="s">
        <v>250</v>
      </c>
      <c r="H24" s="85" t="s">
        <v>250</v>
      </c>
      <c r="I24" s="85" t="s">
        <v>250</v>
      </c>
      <c r="J24" s="85" t="s">
        <v>250</v>
      </c>
      <c r="K24" s="85" t="s">
        <v>250</v>
      </c>
      <c r="L24" s="85" t="s">
        <v>250</v>
      </c>
      <c r="M24" s="85" t="s">
        <v>250</v>
      </c>
      <c r="N24" s="92">
        <v>56561040</v>
      </c>
      <c r="O24" s="308" t="s">
        <v>250</v>
      </c>
      <c r="P24" s="308" t="s">
        <v>250</v>
      </c>
      <c r="Q24" s="308" t="s">
        <v>250</v>
      </c>
      <c r="R24" s="309">
        <v>94715670</v>
      </c>
      <c r="S24" s="308" t="s">
        <v>250</v>
      </c>
      <c r="T24" s="308" t="s">
        <v>250</v>
      </c>
      <c r="U24" s="308" t="s">
        <v>250</v>
      </c>
      <c r="V24" s="309">
        <v>447461760</v>
      </c>
      <c r="W24" s="310">
        <f t="shared" si="0"/>
        <v>0</v>
      </c>
      <c r="X24" s="310"/>
      <c r="Y24" s="310"/>
      <c r="Z24" s="311">
        <f t="shared" si="1"/>
        <v>303080760</v>
      </c>
      <c r="AA24" s="311">
        <f t="shared" si="2"/>
        <v>144381000</v>
      </c>
      <c r="AB24" s="91" t="s">
        <v>306</v>
      </c>
    </row>
    <row r="25" spans="1:28" x14ac:dyDescent="0.25">
      <c r="A25" s="85" t="s">
        <v>319</v>
      </c>
      <c r="B25" s="92">
        <v>24354545</v>
      </c>
      <c r="C25" s="92">
        <v>152262000</v>
      </c>
      <c r="D25" s="92">
        <v>11618182</v>
      </c>
      <c r="E25" s="85" t="s">
        <v>250</v>
      </c>
      <c r="F25" s="85" t="s">
        <v>250</v>
      </c>
      <c r="G25" s="85" t="s">
        <v>250</v>
      </c>
      <c r="H25" s="85" t="s">
        <v>250</v>
      </c>
      <c r="I25" s="85" t="s">
        <v>250</v>
      </c>
      <c r="J25" s="85" t="s">
        <v>250</v>
      </c>
      <c r="K25" s="85" t="s">
        <v>250</v>
      </c>
      <c r="L25" s="85" t="s">
        <v>250</v>
      </c>
      <c r="M25" s="85" t="s">
        <v>250</v>
      </c>
      <c r="N25" s="92">
        <v>9600000</v>
      </c>
      <c r="O25" s="308" t="s">
        <v>250</v>
      </c>
      <c r="P25" s="308" t="s">
        <v>250</v>
      </c>
      <c r="Q25" s="308" t="s">
        <v>250</v>
      </c>
      <c r="R25" s="309">
        <v>13200000</v>
      </c>
      <c r="S25" s="308" t="s">
        <v>250</v>
      </c>
      <c r="T25" s="308" t="s">
        <v>250</v>
      </c>
      <c r="U25" s="308" t="s">
        <v>250</v>
      </c>
      <c r="V25" s="309">
        <v>211034727</v>
      </c>
      <c r="W25" s="310">
        <f t="shared" si="0"/>
        <v>0</v>
      </c>
      <c r="X25" s="310"/>
      <c r="Y25" s="310"/>
      <c r="Z25" s="311">
        <f t="shared" si="1"/>
        <v>47154545</v>
      </c>
      <c r="AA25" s="311">
        <f t="shared" si="2"/>
        <v>163880182</v>
      </c>
      <c r="AB25" s="91" t="s">
        <v>306</v>
      </c>
    </row>
    <row r="26" spans="1:28" x14ac:dyDescent="0.25">
      <c r="A26" s="85" t="s">
        <v>308</v>
      </c>
      <c r="B26" s="92">
        <v>84937905</v>
      </c>
      <c r="C26" s="92">
        <v>75745908</v>
      </c>
      <c r="D26" s="92">
        <v>60062244</v>
      </c>
      <c r="E26" s="85" t="s">
        <v>250</v>
      </c>
      <c r="F26" s="85" t="s">
        <v>250</v>
      </c>
      <c r="G26" s="85" t="s">
        <v>250</v>
      </c>
      <c r="H26" s="85" t="s">
        <v>250</v>
      </c>
      <c r="I26" s="85" t="s">
        <v>250</v>
      </c>
      <c r="J26" s="85" t="s">
        <v>250</v>
      </c>
      <c r="K26" s="85" t="s">
        <v>250</v>
      </c>
      <c r="L26" s="85" t="s">
        <v>250</v>
      </c>
      <c r="M26" s="85" t="s">
        <v>250</v>
      </c>
      <c r="N26" s="92">
        <v>100973101</v>
      </c>
      <c r="O26" s="308" t="s">
        <v>250</v>
      </c>
      <c r="P26" s="308" t="s">
        <v>250</v>
      </c>
      <c r="Q26" s="308" t="s">
        <v>250</v>
      </c>
      <c r="R26" s="309">
        <v>54766296</v>
      </c>
      <c r="S26" s="308" t="s">
        <v>250</v>
      </c>
      <c r="T26" s="308" t="s">
        <v>250</v>
      </c>
      <c r="U26" s="308" t="s">
        <v>250</v>
      </c>
      <c r="V26" s="309">
        <v>376485454</v>
      </c>
      <c r="W26" s="310">
        <f t="shared" si="0"/>
        <v>0</v>
      </c>
      <c r="X26" s="310"/>
      <c r="Y26" s="310"/>
      <c r="Z26" s="311">
        <f t="shared" si="1"/>
        <v>240677302</v>
      </c>
      <c r="AA26" s="311">
        <f t="shared" si="2"/>
        <v>135808152</v>
      </c>
      <c r="AB26" s="91" t="s">
        <v>306</v>
      </c>
    </row>
    <row r="27" spans="1:28" x14ac:dyDescent="0.25">
      <c r="A27" s="85" t="s">
        <v>310</v>
      </c>
      <c r="B27" s="92">
        <v>9000000</v>
      </c>
      <c r="C27" s="85" t="s">
        <v>250</v>
      </c>
      <c r="D27" s="85" t="s">
        <v>250</v>
      </c>
      <c r="E27" s="85" t="s">
        <v>250</v>
      </c>
      <c r="F27" s="85" t="s">
        <v>250</v>
      </c>
      <c r="G27" s="85" t="s">
        <v>250</v>
      </c>
      <c r="H27" s="85" t="s">
        <v>250</v>
      </c>
      <c r="I27" s="85" t="s">
        <v>250</v>
      </c>
      <c r="J27" s="85" t="s">
        <v>250</v>
      </c>
      <c r="K27" s="85" t="s">
        <v>250</v>
      </c>
      <c r="L27" s="85" t="s">
        <v>250</v>
      </c>
      <c r="M27" s="85" t="s">
        <v>250</v>
      </c>
      <c r="N27" s="85" t="s">
        <v>250</v>
      </c>
      <c r="O27" s="308" t="s">
        <v>250</v>
      </c>
      <c r="P27" s="308" t="s">
        <v>250</v>
      </c>
      <c r="Q27" s="308" t="s">
        <v>250</v>
      </c>
      <c r="R27" s="308" t="s">
        <v>250</v>
      </c>
      <c r="S27" s="308" t="s">
        <v>250</v>
      </c>
      <c r="T27" s="308" t="s">
        <v>250</v>
      </c>
      <c r="U27" s="308" t="s">
        <v>250</v>
      </c>
      <c r="V27" s="309">
        <v>9000000</v>
      </c>
      <c r="W27" s="310">
        <f t="shared" si="0"/>
        <v>0</v>
      </c>
      <c r="X27" s="310"/>
      <c r="Y27" s="310"/>
      <c r="Z27" s="311">
        <f t="shared" si="1"/>
        <v>9000000</v>
      </c>
      <c r="AA27" s="311">
        <f t="shared" si="2"/>
        <v>0</v>
      </c>
      <c r="AB27" s="91" t="s">
        <v>306</v>
      </c>
    </row>
    <row r="28" spans="1:28" x14ac:dyDescent="0.25">
      <c r="A28" s="85" t="s">
        <v>311</v>
      </c>
      <c r="B28" s="85" t="s">
        <v>250</v>
      </c>
      <c r="C28" s="92">
        <v>-88712822</v>
      </c>
      <c r="D28" s="92">
        <v>402486199</v>
      </c>
      <c r="E28" s="85" t="s">
        <v>250</v>
      </c>
      <c r="F28" s="85" t="s">
        <v>250</v>
      </c>
      <c r="G28" s="85" t="s">
        <v>250</v>
      </c>
      <c r="H28" s="85" t="s">
        <v>250</v>
      </c>
      <c r="I28" s="85" t="s">
        <v>250</v>
      </c>
      <c r="J28" s="85" t="s">
        <v>250</v>
      </c>
      <c r="K28" s="85" t="s">
        <v>250</v>
      </c>
      <c r="L28" s="85" t="s">
        <v>250</v>
      </c>
      <c r="M28" s="85" t="s">
        <v>250</v>
      </c>
      <c r="N28" s="85" t="s">
        <v>250</v>
      </c>
      <c r="O28" s="308" t="s">
        <v>250</v>
      </c>
      <c r="P28" s="308" t="s">
        <v>250</v>
      </c>
      <c r="Q28" s="308" t="s">
        <v>250</v>
      </c>
      <c r="R28" s="308" t="s">
        <v>250</v>
      </c>
      <c r="S28" s="308" t="s">
        <v>250</v>
      </c>
      <c r="T28" s="308" t="s">
        <v>250</v>
      </c>
      <c r="U28" s="308" t="s">
        <v>250</v>
      </c>
      <c r="V28" s="309">
        <v>313773377</v>
      </c>
      <c r="W28" s="310">
        <f t="shared" si="0"/>
        <v>0</v>
      </c>
      <c r="X28" s="310"/>
      <c r="Y28" s="310"/>
      <c r="Z28" s="311">
        <f t="shared" si="1"/>
        <v>0</v>
      </c>
      <c r="AA28" s="311">
        <f t="shared" si="2"/>
        <v>313773377</v>
      </c>
      <c r="AB28" s="91" t="s">
        <v>306</v>
      </c>
    </row>
    <row r="29" spans="1:28" x14ac:dyDescent="0.25">
      <c r="A29" s="85" t="s">
        <v>312</v>
      </c>
      <c r="B29" s="92">
        <v>184397000</v>
      </c>
      <c r="C29" s="92">
        <v>48140000</v>
      </c>
      <c r="D29" s="85" t="s">
        <v>250</v>
      </c>
      <c r="E29" s="85" t="s">
        <v>250</v>
      </c>
      <c r="F29" s="85" t="s">
        <v>250</v>
      </c>
      <c r="G29" s="85" t="s">
        <v>250</v>
      </c>
      <c r="H29" s="85" t="s">
        <v>250</v>
      </c>
      <c r="I29" s="85" t="s">
        <v>250</v>
      </c>
      <c r="J29" s="85" t="s">
        <v>250</v>
      </c>
      <c r="K29" s="85" t="s">
        <v>250</v>
      </c>
      <c r="L29" s="85" t="s">
        <v>250</v>
      </c>
      <c r="M29" s="85" t="s">
        <v>250</v>
      </c>
      <c r="N29" s="92">
        <v>475341660</v>
      </c>
      <c r="O29" s="308" t="s">
        <v>250</v>
      </c>
      <c r="P29" s="308" t="s">
        <v>250</v>
      </c>
      <c r="Q29" s="308" t="s">
        <v>250</v>
      </c>
      <c r="R29" s="309">
        <v>106414400</v>
      </c>
      <c r="S29" s="308" t="s">
        <v>250</v>
      </c>
      <c r="T29" s="308" t="s">
        <v>250</v>
      </c>
      <c r="U29" s="308" t="s">
        <v>250</v>
      </c>
      <c r="V29" s="309">
        <v>814293060</v>
      </c>
      <c r="W29" s="310">
        <f t="shared" si="0"/>
        <v>0</v>
      </c>
      <c r="X29" s="310"/>
      <c r="Y29" s="310"/>
      <c r="Z29" s="311">
        <f t="shared" si="1"/>
        <v>766153060</v>
      </c>
      <c r="AA29" s="311">
        <f t="shared" si="2"/>
        <v>48140000</v>
      </c>
      <c r="AB29" s="91" t="s">
        <v>306</v>
      </c>
    </row>
    <row r="30" spans="1:28" x14ac:dyDescent="0.25">
      <c r="A30" s="85" t="s">
        <v>309</v>
      </c>
      <c r="B30" s="85" t="s">
        <v>250</v>
      </c>
      <c r="C30" s="92">
        <v>922361000</v>
      </c>
      <c r="D30" s="85" t="s">
        <v>250</v>
      </c>
      <c r="E30" s="85" t="s">
        <v>250</v>
      </c>
      <c r="F30" s="85" t="s">
        <v>250</v>
      </c>
      <c r="G30" s="85" t="s">
        <v>250</v>
      </c>
      <c r="H30" s="85" t="s">
        <v>250</v>
      </c>
      <c r="I30" s="85" t="s">
        <v>250</v>
      </c>
      <c r="J30" s="85" t="s">
        <v>250</v>
      </c>
      <c r="K30" s="85" t="s">
        <v>250</v>
      </c>
      <c r="L30" s="85" t="s">
        <v>250</v>
      </c>
      <c r="M30" s="85" t="s">
        <v>250</v>
      </c>
      <c r="N30" s="85" t="s">
        <v>250</v>
      </c>
      <c r="O30" s="308" t="s">
        <v>250</v>
      </c>
      <c r="P30" s="308" t="s">
        <v>250</v>
      </c>
      <c r="Q30" s="308" t="s">
        <v>250</v>
      </c>
      <c r="R30" s="308" t="s">
        <v>250</v>
      </c>
      <c r="S30" s="308" t="s">
        <v>250</v>
      </c>
      <c r="T30" s="308" t="s">
        <v>250</v>
      </c>
      <c r="U30" s="308" t="s">
        <v>250</v>
      </c>
      <c r="V30" s="309">
        <v>922361000</v>
      </c>
      <c r="W30" s="310">
        <f t="shared" si="0"/>
        <v>0</v>
      </c>
      <c r="X30" s="310"/>
      <c r="Y30" s="310"/>
      <c r="Z30" s="311">
        <f t="shared" si="1"/>
        <v>0</v>
      </c>
      <c r="AA30" s="311">
        <f t="shared" si="2"/>
        <v>922361000</v>
      </c>
      <c r="AB30" s="91" t="s">
        <v>306</v>
      </c>
    </row>
    <row r="31" spans="1:28" x14ac:dyDescent="0.25">
      <c r="A31" s="85" t="s">
        <v>320</v>
      </c>
      <c r="B31" s="85" t="s">
        <v>250</v>
      </c>
      <c r="C31" s="92">
        <v>113649534.88</v>
      </c>
      <c r="D31" s="85" t="s">
        <v>250</v>
      </c>
      <c r="E31" s="85" t="s">
        <v>250</v>
      </c>
      <c r="F31" s="85" t="s">
        <v>250</v>
      </c>
      <c r="G31" s="85" t="s">
        <v>250</v>
      </c>
      <c r="H31" s="85" t="s">
        <v>250</v>
      </c>
      <c r="I31" s="85" t="s">
        <v>250</v>
      </c>
      <c r="J31" s="85" t="s">
        <v>250</v>
      </c>
      <c r="K31" s="85" t="s">
        <v>250</v>
      </c>
      <c r="L31" s="85" t="s">
        <v>250</v>
      </c>
      <c r="M31" s="85" t="s">
        <v>250</v>
      </c>
      <c r="N31" s="85" t="s">
        <v>250</v>
      </c>
      <c r="O31" s="308" t="s">
        <v>250</v>
      </c>
      <c r="P31" s="308" t="s">
        <v>250</v>
      </c>
      <c r="Q31" s="308" t="s">
        <v>250</v>
      </c>
      <c r="R31" s="308" t="s">
        <v>250</v>
      </c>
      <c r="S31" s="308" t="s">
        <v>250</v>
      </c>
      <c r="T31" s="308" t="s">
        <v>250</v>
      </c>
      <c r="U31" s="308" t="s">
        <v>250</v>
      </c>
      <c r="V31" s="309">
        <v>113649534.88</v>
      </c>
      <c r="W31" s="310">
        <f t="shared" si="0"/>
        <v>0</v>
      </c>
      <c r="X31" s="310"/>
      <c r="Y31" s="310"/>
      <c r="Z31" s="311">
        <f t="shared" si="1"/>
        <v>0</v>
      </c>
      <c r="AA31" s="311">
        <f t="shared" si="2"/>
        <v>113649534.88</v>
      </c>
      <c r="AB31" s="91" t="s">
        <v>306</v>
      </c>
    </row>
    <row r="32" spans="1:28" x14ac:dyDescent="0.25">
      <c r="A32" s="85" t="s">
        <v>321</v>
      </c>
      <c r="B32" s="92">
        <v>2314313</v>
      </c>
      <c r="C32" s="92">
        <v>-4031249</v>
      </c>
      <c r="D32" s="92">
        <v>-1754754</v>
      </c>
      <c r="E32" s="85" t="s">
        <v>250</v>
      </c>
      <c r="F32" s="85" t="s">
        <v>250</v>
      </c>
      <c r="G32" s="85" t="s">
        <v>250</v>
      </c>
      <c r="H32" s="85" t="s">
        <v>250</v>
      </c>
      <c r="I32" s="85" t="s">
        <v>250</v>
      </c>
      <c r="J32" s="85" t="s">
        <v>250</v>
      </c>
      <c r="K32" s="85" t="s">
        <v>250</v>
      </c>
      <c r="L32" s="85" t="s">
        <v>250</v>
      </c>
      <c r="M32" s="85" t="s">
        <v>250</v>
      </c>
      <c r="N32" s="92">
        <v>-4031249</v>
      </c>
      <c r="O32" s="308" t="s">
        <v>250</v>
      </c>
      <c r="P32" s="308" t="s">
        <v>250</v>
      </c>
      <c r="Q32" s="308" t="s">
        <v>250</v>
      </c>
      <c r="R32" s="309">
        <v>-5039061</v>
      </c>
      <c r="S32" s="308" t="s">
        <v>250</v>
      </c>
      <c r="T32" s="308" t="s">
        <v>250</v>
      </c>
      <c r="U32" s="308" t="s">
        <v>250</v>
      </c>
      <c r="V32" s="309">
        <v>-12542000</v>
      </c>
      <c r="W32" s="310">
        <f t="shared" si="0"/>
        <v>0</v>
      </c>
      <c r="X32" s="310"/>
      <c r="Y32" s="310"/>
      <c r="Z32" s="311">
        <f t="shared" si="1"/>
        <v>-6755997</v>
      </c>
      <c r="AA32" s="311">
        <f t="shared" si="2"/>
        <v>-5786003</v>
      </c>
      <c r="AB32" s="91" t="s">
        <v>306</v>
      </c>
    </row>
    <row r="33" spans="1:28" x14ac:dyDescent="0.25">
      <c r="A33" s="85" t="s">
        <v>349</v>
      </c>
      <c r="B33" s="85" t="s">
        <v>250</v>
      </c>
      <c r="C33" s="85" t="s">
        <v>250</v>
      </c>
      <c r="D33" s="85" t="s">
        <v>250</v>
      </c>
      <c r="E33" s="85" t="s">
        <v>250</v>
      </c>
      <c r="F33" s="85" t="s">
        <v>250</v>
      </c>
      <c r="G33" s="85" t="s">
        <v>250</v>
      </c>
      <c r="H33" s="92">
        <v>3600000</v>
      </c>
      <c r="I33" s="85" t="s">
        <v>250</v>
      </c>
      <c r="J33" s="85" t="s">
        <v>250</v>
      </c>
      <c r="K33" s="85" t="s">
        <v>250</v>
      </c>
      <c r="L33" s="85" t="s">
        <v>250</v>
      </c>
      <c r="M33" s="85" t="s">
        <v>250</v>
      </c>
      <c r="N33" s="92">
        <v>880584</v>
      </c>
      <c r="O33" s="308" t="s">
        <v>250</v>
      </c>
      <c r="P33" s="308" t="s">
        <v>250</v>
      </c>
      <c r="Q33" s="308" t="s">
        <v>250</v>
      </c>
      <c r="R33" s="308" t="s">
        <v>250</v>
      </c>
      <c r="S33" s="308" t="s">
        <v>250</v>
      </c>
      <c r="T33" s="308" t="s">
        <v>250</v>
      </c>
      <c r="U33" s="308" t="s">
        <v>250</v>
      </c>
      <c r="V33" s="309">
        <v>4480584</v>
      </c>
      <c r="W33" s="310">
        <f t="shared" si="0"/>
        <v>0</v>
      </c>
      <c r="X33" s="310"/>
      <c r="Y33" s="310"/>
      <c r="Z33" s="311">
        <f t="shared" si="1"/>
        <v>4480584</v>
      </c>
      <c r="AA33" s="311">
        <f t="shared" si="2"/>
        <v>0</v>
      </c>
      <c r="AB33" s="91" t="s">
        <v>303</v>
      </c>
    </row>
    <row r="34" spans="1:28" x14ac:dyDescent="0.25">
      <c r="A34" s="85" t="s">
        <v>350</v>
      </c>
      <c r="B34" s="85" t="s">
        <v>250</v>
      </c>
      <c r="C34" s="92">
        <v>10500000</v>
      </c>
      <c r="D34" s="85" t="s">
        <v>250</v>
      </c>
      <c r="E34" s="85" t="s">
        <v>250</v>
      </c>
      <c r="F34" s="85" t="s">
        <v>250</v>
      </c>
      <c r="G34" s="85" t="s">
        <v>250</v>
      </c>
      <c r="H34" s="85" t="s">
        <v>250</v>
      </c>
      <c r="I34" s="85" t="s">
        <v>250</v>
      </c>
      <c r="J34" s="85" t="s">
        <v>250</v>
      </c>
      <c r="K34" s="85" t="s">
        <v>250</v>
      </c>
      <c r="L34" s="85" t="s">
        <v>250</v>
      </c>
      <c r="M34" s="85" t="s">
        <v>250</v>
      </c>
      <c r="N34" s="85" t="s">
        <v>250</v>
      </c>
      <c r="O34" s="308" t="s">
        <v>250</v>
      </c>
      <c r="P34" s="308" t="s">
        <v>250</v>
      </c>
      <c r="Q34" s="308" t="s">
        <v>250</v>
      </c>
      <c r="R34" s="308" t="s">
        <v>250</v>
      </c>
      <c r="S34" s="308" t="s">
        <v>250</v>
      </c>
      <c r="T34" s="308" t="s">
        <v>250</v>
      </c>
      <c r="U34" s="308" t="s">
        <v>250</v>
      </c>
      <c r="V34" s="309">
        <v>10500000</v>
      </c>
      <c r="W34" s="310">
        <f t="shared" si="0"/>
        <v>0</v>
      </c>
      <c r="X34" s="310"/>
      <c r="Y34" s="310"/>
      <c r="Z34" s="311">
        <f t="shared" si="1"/>
        <v>0</v>
      </c>
      <c r="AA34" s="311">
        <f t="shared" si="2"/>
        <v>10500000</v>
      </c>
      <c r="AB34" s="91" t="s">
        <v>303</v>
      </c>
    </row>
    <row r="35" spans="1:28" x14ac:dyDescent="0.25">
      <c r="A35" s="85" t="s">
        <v>347</v>
      </c>
      <c r="B35" s="85" t="s">
        <v>250</v>
      </c>
      <c r="C35" s="85" t="s">
        <v>250</v>
      </c>
      <c r="D35" s="92">
        <v>9999999</v>
      </c>
      <c r="E35" s="85" t="s">
        <v>250</v>
      </c>
      <c r="F35" s="85" t="s">
        <v>250</v>
      </c>
      <c r="G35" s="85" t="s">
        <v>250</v>
      </c>
      <c r="H35" s="85" t="s">
        <v>250</v>
      </c>
      <c r="I35" s="85" t="s">
        <v>250</v>
      </c>
      <c r="J35" s="85" t="s">
        <v>250</v>
      </c>
      <c r="K35" s="85" t="s">
        <v>250</v>
      </c>
      <c r="L35" s="85" t="s">
        <v>250</v>
      </c>
      <c r="M35" s="85" t="s">
        <v>250</v>
      </c>
      <c r="N35" s="85" t="s">
        <v>250</v>
      </c>
      <c r="O35" s="308" t="s">
        <v>250</v>
      </c>
      <c r="P35" s="308" t="s">
        <v>250</v>
      </c>
      <c r="Q35" s="308" t="s">
        <v>250</v>
      </c>
      <c r="R35" s="308" t="s">
        <v>250</v>
      </c>
      <c r="S35" s="308" t="s">
        <v>250</v>
      </c>
      <c r="T35" s="308" t="s">
        <v>250</v>
      </c>
      <c r="U35" s="308" t="s">
        <v>250</v>
      </c>
      <c r="V35" s="309">
        <v>9999999</v>
      </c>
      <c r="W35" s="310">
        <f t="shared" si="0"/>
        <v>0</v>
      </c>
      <c r="X35" s="310"/>
      <c r="Y35" s="310"/>
      <c r="Z35" s="311">
        <f t="shared" si="1"/>
        <v>0</v>
      </c>
      <c r="AA35" s="311">
        <f t="shared" si="2"/>
        <v>9999999</v>
      </c>
      <c r="AB35" s="91" t="s">
        <v>303</v>
      </c>
    </row>
    <row r="36" spans="1:28" x14ac:dyDescent="0.25">
      <c r="A36" s="85" t="s">
        <v>348</v>
      </c>
      <c r="B36" s="85" t="s">
        <v>250</v>
      </c>
      <c r="C36" s="92">
        <v>5674903</v>
      </c>
      <c r="D36" s="92">
        <v>3952359</v>
      </c>
      <c r="E36" s="85" t="s">
        <v>250</v>
      </c>
      <c r="F36" s="85" t="s">
        <v>250</v>
      </c>
      <c r="G36" s="85" t="s">
        <v>250</v>
      </c>
      <c r="H36" s="85" t="s">
        <v>250</v>
      </c>
      <c r="I36" s="85" t="s">
        <v>250</v>
      </c>
      <c r="J36" s="85" t="s">
        <v>250</v>
      </c>
      <c r="K36" s="85" t="s">
        <v>250</v>
      </c>
      <c r="L36" s="85" t="s">
        <v>250</v>
      </c>
      <c r="M36" s="85" t="s">
        <v>250</v>
      </c>
      <c r="N36" s="85" t="s">
        <v>250</v>
      </c>
      <c r="O36" s="308" t="s">
        <v>250</v>
      </c>
      <c r="P36" s="308" t="s">
        <v>250</v>
      </c>
      <c r="Q36" s="308" t="s">
        <v>250</v>
      </c>
      <c r="R36" s="308" t="s">
        <v>250</v>
      </c>
      <c r="S36" s="308" t="s">
        <v>250</v>
      </c>
      <c r="T36" s="308" t="s">
        <v>250</v>
      </c>
      <c r="U36" s="308" t="s">
        <v>250</v>
      </c>
      <c r="V36" s="309">
        <v>9627262</v>
      </c>
      <c r="W36" s="310">
        <f t="shared" si="0"/>
        <v>0</v>
      </c>
      <c r="X36" s="310"/>
      <c r="Y36" s="310"/>
      <c r="Z36" s="311">
        <f t="shared" si="1"/>
        <v>0</v>
      </c>
      <c r="AA36" s="311">
        <f t="shared" si="2"/>
        <v>9627262</v>
      </c>
      <c r="AB36" s="84" t="s">
        <v>303</v>
      </c>
    </row>
    <row r="37" spans="1:28" x14ac:dyDescent="0.25">
      <c r="A37" s="85" t="s">
        <v>335</v>
      </c>
      <c r="B37" s="92">
        <v>21601755</v>
      </c>
      <c r="C37" s="92">
        <v>3255367</v>
      </c>
      <c r="D37" s="92">
        <v>3924027</v>
      </c>
      <c r="E37" s="85" t="s">
        <v>250</v>
      </c>
      <c r="F37" s="85" t="s">
        <v>250</v>
      </c>
      <c r="G37" s="85" t="s">
        <v>250</v>
      </c>
      <c r="H37" s="85" t="s">
        <v>250</v>
      </c>
      <c r="I37" s="85" t="s">
        <v>250</v>
      </c>
      <c r="J37" s="85" t="s">
        <v>250</v>
      </c>
      <c r="K37" s="85" t="s">
        <v>250</v>
      </c>
      <c r="L37" s="85" t="s">
        <v>250</v>
      </c>
      <c r="M37" s="85" t="s">
        <v>250</v>
      </c>
      <c r="N37" s="92">
        <v>3734966</v>
      </c>
      <c r="O37" s="308" t="s">
        <v>250</v>
      </c>
      <c r="P37" s="308" t="s">
        <v>250</v>
      </c>
      <c r="Q37" s="308" t="s">
        <v>250</v>
      </c>
      <c r="R37" s="309">
        <v>1739199</v>
      </c>
      <c r="S37" s="308" t="s">
        <v>250</v>
      </c>
      <c r="T37" s="308" t="s">
        <v>250</v>
      </c>
      <c r="U37" s="308" t="s">
        <v>250</v>
      </c>
      <c r="V37" s="309">
        <v>34255314</v>
      </c>
      <c r="W37" s="310">
        <f t="shared" si="0"/>
        <v>0</v>
      </c>
      <c r="X37" s="310"/>
      <c r="Y37" s="310"/>
      <c r="Z37" s="311">
        <f t="shared" si="1"/>
        <v>27075920</v>
      </c>
      <c r="AA37" s="311">
        <f t="shared" si="2"/>
        <v>7179394</v>
      </c>
      <c r="AB37" s="84" t="s">
        <v>303</v>
      </c>
    </row>
    <row r="38" spans="1:28" x14ac:dyDescent="0.25">
      <c r="A38" s="85" t="s">
        <v>336</v>
      </c>
      <c r="B38" s="92">
        <v>43170200</v>
      </c>
      <c r="C38" s="92">
        <v>-136649000</v>
      </c>
      <c r="D38" s="92">
        <v>4678000</v>
      </c>
      <c r="E38" s="85" t="s">
        <v>250</v>
      </c>
      <c r="F38" s="85" t="s">
        <v>250</v>
      </c>
      <c r="G38" s="85" t="s">
        <v>250</v>
      </c>
      <c r="H38" s="85" t="s">
        <v>250</v>
      </c>
      <c r="I38" s="85" t="s">
        <v>250</v>
      </c>
      <c r="J38" s="85" t="s">
        <v>250</v>
      </c>
      <c r="K38" s="85" t="s">
        <v>250</v>
      </c>
      <c r="L38" s="85" t="s">
        <v>250</v>
      </c>
      <c r="M38" s="85" t="s">
        <v>250</v>
      </c>
      <c r="N38" s="92">
        <v>4678000</v>
      </c>
      <c r="O38" s="308" t="s">
        <v>250</v>
      </c>
      <c r="P38" s="308" t="s">
        <v>250</v>
      </c>
      <c r="Q38" s="308" t="s">
        <v>250</v>
      </c>
      <c r="R38" s="308" t="s">
        <v>250</v>
      </c>
      <c r="S38" s="308" t="s">
        <v>250</v>
      </c>
      <c r="T38" s="308" t="s">
        <v>250</v>
      </c>
      <c r="U38" s="308" t="s">
        <v>250</v>
      </c>
      <c r="V38" s="309">
        <v>-84122800</v>
      </c>
      <c r="W38" s="310">
        <f t="shared" si="0"/>
        <v>0</v>
      </c>
      <c r="X38" s="310"/>
      <c r="Y38" s="310"/>
      <c r="Z38" s="311">
        <f t="shared" si="1"/>
        <v>47848200</v>
      </c>
      <c r="AA38" s="311">
        <f t="shared" si="2"/>
        <v>-131971000</v>
      </c>
      <c r="AB38" s="84" t="s">
        <v>303</v>
      </c>
    </row>
    <row r="39" spans="1:28" x14ac:dyDescent="0.25">
      <c r="A39" s="85" t="s">
        <v>337</v>
      </c>
      <c r="B39" s="85" t="s">
        <v>250</v>
      </c>
      <c r="C39" s="92">
        <v>6000150</v>
      </c>
      <c r="D39" s="85" t="s">
        <v>250</v>
      </c>
      <c r="E39" s="85" t="s">
        <v>250</v>
      </c>
      <c r="F39" s="85" t="s">
        <v>250</v>
      </c>
      <c r="G39" s="85" t="s">
        <v>250</v>
      </c>
      <c r="H39" s="85" t="s">
        <v>250</v>
      </c>
      <c r="I39" s="85" t="s">
        <v>250</v>
      </c>
      <c r="J39" s="85" t="s">
        <v>250</v>
      </c>
      <c r="K39" s="85" t="s">
        <v>250</v>
      </c>
      <c r="L39" s="85" t="s">
        <v>250</v>
      </c>
      <c r="M39" s="85" t="s">
        <v>250</v>
      </c>
      <c r="N39" s="85" t="s">
        <v>250</v>
      </c>
      <c r="O39" s="308" t="s">
        <v>250</v>
      </c>
      <c r="P39" s="308" t="s">
        <v>250</v>
      </c>
      <c r="Q39" s="308" t="s">
        <v>250</v>
      </c>
      <c r="R39" s="309">
        <v>1711884</v>
      </c>
      <c r="S39" s="308" t="s">
        <v>250</v>
      </c>
      <c r="T39" s="308" t="s">
        <v>250</v>
      </c>
      <c r="U39" s="308" t="s">
        <v>250</v>
      </c>
      <c r="V39" s="309">
        <v>7712034</v>
      </c>
      <c r="W39" s="310">
        <f t="shared" si="0"/>
        <v>0</v>
      </c>
      <c r="X39" s="310"/>
      <c r="Y39" s="310"/>
      <c r="Z39" s="311">
        <f t="shared" si="1"/>
        <v>1711884</v>
      </c>
      <c r="AA39" s="311">
        <f t="shared" si="2"/>
        <v>6000150</v>
      </c>
      <c r="AB39" s="84" t="s">
        <v>303</v>
      </c>
    </row>
    <row r="40" spans="1:28" x14ac:dyDescent="0.25">
      <c r="A40" s="85" t="s">
        <v>338</v>
      </c>
      <c r="B40" s="92">
        <v>17214000</v>
      </c>
      <c r="C40" s="92">
        <v>23562251</v>
      </c>
      <c r="D40" s="92">
        <v>2225000</v>
      </c>
      <c r="E40" s="85" t="s">
        <v>250</v>
      </c>
      <c r="F40" s="85" t="s">
        <v>250</v>
      </c>
      <c r="G40" s="85" t="s">
        <v>250</v>
      </c>
      <c r="H40" s="85" t="s">
        <v>250</v>
      </c>
      <c r="I40" s="85" t="s">
        <v>250</v>
      </c>
      <c r="J40" s="85" t="s">
        <v>250</v>
      </c>
      <c r="K40" s="85" t="s">
        <v>250</v>
      </c>
      <c r="L40" s="85" t="s">
        <v>250</v>
      </c>
      <c r="M40" s="85" t="s">
        <v>250</v>
      </c>
      <c r="N40" s="92">
        <v>1400000</v>
      </c>
      <c r="O40" s="308" t="s">
        <v>250</v>
      </c>
      <c r="P40" s="308" t="s">
        <v>250</v>
      </c>
      <c r="Q40" s="308" t="s">
        <v>250</v>
      </c>
      <c r="R40" s="309">
        <v>14227799</v>
      </c>
      <c r="S40" s="308" t="s">
        <v>250</v>
      </c>
      <c r="T40" s="308" t="s">
        <v>250</v>
      </c>
      <c r="U40" s="308" t="s">
        <v>250</v>
      </c>
      <c r="V40" s="309">
        <v>58629050</v>
      </c>
      <c r="W40" s="310">
        <f t="shared" si="0"/>
        <v>0</v>
      </c>
      <c r="X40" s="310"/>
      <c r="Y40" s="310"/>
      <c r="Z40" s="311">
        <f t="shared" si="1"/>
        <v>32841799</v>
      </c>
      <c r="AA40" s="311">
        <f t="shared" si="2"/>
        <v>25787251</v>
      </c>
      <c r="AB40" s="84" t="s">
        <v>303</v>
      </c>
    </row>
    <row r="41" spans="1:28" x14ac:dyDescent="0.25">
      <c r="A41" s="85" t="s">
        <v>339</v>
      </c>
      <c r="B41" s="92">
        <v>18169730</v>
      </c>
      <c r="C41" s="92">
        <v>39513435</v>
      </c>
      <c r="D41" s="92">
        <v>4942200</v>
      </c>
      <c r="E41" s="85" t="s">
        <v>250</v>
      </c>
      <c r="F41" s="85" t="s">
        <v>250</v>
      </c>
      <c r="G41" s="85" t="s">
        <v>250</v>
      </c>
      <c r="H41" s="85" t="s">
        <v>250</v>
      </c>
      <c r="I41" s="85" t="s">
        <v>250</v>
      </c>
      <c r="J41" s="85" t="s">
        <v>250</v>
      </c>
      <c r="K41" s="85" t="s">
        <v>250</v>
      </c>
      <c r="L41" s="85" t="s">
        <v>250</v>
      </c>
      <c r="M41" s="85" t="s">
        <v>250</v>
      </c>
      <c r="N41" s="92">
        <v>3614300</v>
      </c>
      <c r="O41" s="308" t="s">
        <v>250</v>
      </c>
      <c r="P41" s="308" t="s">
        <v>250</v>
      </c>
      <c r="Q41" s="308" t="s">
        <v>250</v>
      </c>
      <c r="R41" s="309">
        <v>8470333</v>
      </c>
      <c r="S41" s="308" t="s">
        <v>250</v>
      </c>
      <c r="T41" s="308" t="s">
        <v>250</v>
      </c>
      <c r="U41" s="308" t="s">
        <v>250</v>
      </c>
      <c r="V41" s="309">
        <v>74709998</v>
      </c>
      <c r="W41" s="310">
        <f t="shared" si="0"/>
        <v>0</v>
      </c>
      <c r="X41" s="310"/>
      <c r="Y41" s="310"/>
      <c r="Z41" s="311">
        <f t="shared" si="1"/>
        <v>30254363</v>
      </c>
      <c r="AA41" s="311">
        <f t="shared" si="2"/>
        <v>44455635</v>
      </c>
      <c r="AB41" s="84" t="s">
        <v>303</v>
      </c>
    </row>
    <row r="42" spans="1:28" x14ac:dyDescent="0.25">
      <c r="A42" s="85" t="s">
        <v>340</v>
      </c>
      <c r="B42" s="85" t="s">
        <v>250</v>
      </c>
      <c r="C42" s="85" t="s">
        <v>250</v>
      </c>
      <c r="D42" s="85" t="s">
        <v>250</v>
      </c>
      <c r="E42" s="85" t="s">
        <v>250</v>
      </c>
      <c r="F42" s="85" t="s">
        <v>250</v>
      </c>
      <c r="G42" s="85" t="s">
        <v>250</v>
      </c>
      <c r="H42" s="85" t="s">
        <v>250</v>
      </c>
      <c r="I42" s="85" t="s">
        <v>250</v>
      </c>
      <c r="J42" s="85" t="s">
        <v>250</v>
      </c>
      <c r="K42" s="85" t="s">
        <v>250</v>
      </c>
      <c r="L42" s="85" t="s">
        <v>250</v>
      </c>
      <c r="M42" s="85" t="s">
        <v>250</v>
      </c>
      <c r="N42" s="92">
        <v>3700000</v>
      </c>
      <c r="O42" s="308" t="s">
        <v>250</v>
      </c>
      <c r="P42" s="308" t="s">
        <v>250</v>
      </c>
      <c r="Q42" s="308" t="s">
        <v>250</v>
      </c>
      <c r="R42" s="309">
        <v>7310000</v>
      </c>
      <c r="S42" s="308" t="s">
        <v>250</v>
      </c>
      <c r="T42" s="308" t="s">
        <v>250</v>
      </c>
      <c r="U42" s="308" t="s">
        <v>250</v>
      </c>
      <c r="V42" s="309">
        <v>11010000</v>
      </c>
      <c r="W42" s="310">
        <f t="shared" si="0"/>
        <v>0</v>
      </c>
      <c r="X42" s="310"/>
      <c r="Y42" s="310"/>
      <c r="Z42" s="311">
        <f t="shared" si="1"/>
        <v>11010000</v>
      </c>
      <c r="AA42" s="311">
        <f t="shared" si="2"/>
        <v>0</v>
      </c>
      <c r="AB42" s="84" t="s">
        <v>303</v>
      </c>
    </row>
    <row r="43" spans="1:28" x14ac:dyDescent="0.25">
      <c r="A43" s="85" t="s">
        <v>325</v>
      </c>
      <c r="B43" s="92">
        <v>166704963</v>
      </c>
      <c r="C43" s="92">
        <v>95259982</v>
      </c>
      <c r="D43" s="92">
        <v>55334842</v>
      </c>
      <c r="E43" s="85" t="s">
        <v>250</v>
      </c>
      <c r="F43" s="85" t="s">
        <v>250</v>
      </c>
      <c r="G43" s="85" t="s">
        <v>250</v>
      </c>
      <c r="H43" s="85" t="s">
        <v>250</v>
      </c>
      <c r="I43" s="85" t="s">
        <v>250</v>
      </c>
      <c r="J43" s="85" t="s">
        <v>250</v>
      </c>
      <c r="K43" s="85" t="s">
        <v>250</v>
      </c>
      <c r="L43" s="85" t="s">
        <v>250</v>
      </c>
      <c r="M43" s="85" t="s">
        <v>250</v>
      </c>
      <c r="N43" s="92">
        <v>95259982</v>
      </c>
      <c r="O43" s="308" t="s">
        <v>250</v>
      </c>
      <c r="P43" s="308" t="s">
        <v>250</v>
      </c>
      <c r="Q43" s="308" t="s">
        <v>250</v>
      </c>
      <c r="R43" s="309">
        <v>119074977</v>
      </c>
      <c r="S43" s="308" t="s">
        <v>250</v>
      </c>
      <c r="T43" s="308" t="s">
        <v>250</v>
      </c>
      <c r="U43" s="308" t="s">
        <v>250</v>
      </c>
      <c r="V43" s="309">
        <v>531634746</v>
      </c>
      <c r="W43" s="310">
        <f t="shared" si="0"/>
        <v>0</v>
      </c>
      <c r="X43" s="310"/>
      <c r="Y43" s="310"/>
      <c r="Z43" s="311">
        <f t="shared" si="1"/>
        <v>381039922</v>
      </c>
      <c r="AA43" s="311">
        <f t="shared" si="2"/>
        <v>150594824</v>
      </c>
      <c r="AB43" s="91" t="s">
        <v>326</v>
      </c>
    </row>
    <row r="44" spans="1:28" x14ac:dyDescent="0.25">
      <c r="A44" s="85" t="s">
        <v>793</v>
      </c>
      <c r="B44" s="85" t="s">
        <v>250</v>
      </c>
      <c r="C44" s="85" t="s">
        <v>250</v>
      </c>
      <c r="D44" s="85" t="s">
        <v>250</v>
      </c>
      <c r="E44" s="85" t="s">
        <v>250</v>
      </c>
      <c r="F44" s="85" t="s">
        <v>250</v>
      </c>
      <c r="G44" s="85" t="s">
        <v>250</v>
      </c>
      <c r="H44" s="85" t="s">
        <v>250</v>
      </c>
      <c r="I44" s="85" t="s">
        <v>250</v>
      </c>
      <c r="J44" s="85" t="s">
        <v>250</v>
      </c>
      <c r="K44" s="85" t="s">
        <v>250</v>
      </c>
      <c r="L44" s="85" t="s">
        <v>250</v>
      </c>
      <c r="M44" s="85" t="s">
        <v>250</v>
      </c>
      <c r="N44" s="85" t="s">
        <v>250</v>
      </c>
      <c r="O44" s="308" t="s">
        <v>250</v>
      </c>
      <c r="P44" s="308" t="s">
        <v>250</v>
      </c>
      <c r="Q44" s="308" t="s">
        <v>250</v>
      </c>
      <c r="R44" s="308" t="s">
        <v>250</v>
      </c>
      <c r="S44" s="308" t="s">
        <v>250</v>
      </c>
      <c r="T44" s="308" t="s">
        <v>250</v>
      </c>
      <c r="U44" s="309">
        <v>-224258285.62</v>
      </c>
      <c r="V44" s="309">
        <v>-224258285.62</v>
      </c>
      <c r="W44" s="310">
        <f t="shared" si="0"/>
        <v>0</v>
      </c>
      <c r="X44" s="310"/>
      <c r="Y44" s="310"/>
      <c r="Z44" s="311">
        <f t="shared" si="1"/>
        <v>0</v>
      </c>
      <c r="AA44" s="311">
        <f t="shared" si="2"/>
        <v>0</v>
      </c>
    </row>
    <row r="45" spans="1:28" x14ac:dyDescent="0.25">
      <c r="A45" s="85" t="s">
        <v>794</v>
      </c>
      <c r="B45" s="85" t="s">
        <v>250</v>
      </c>
      <c r="C45" s="85" t="s">
        <v>250</v>
      </c>
      <c r="D45" s="85" t="s">
        <v>250</v>
      </c>
      <c r="E45" s="85" t="s">
        <v>250</v>
      </c>
      <c r="F45" s="85" t="s">
        <v>250</v>
      </c>
      <c r="G45" s="85" t="s">
        <v>250</v>
      </c>
      <c r="H45" s="85" t="s">
        <v>250</v>
      </c>
      <c r="I45" s="85" t="s">
        <v>250</v>
      </c>
      <c r="J45" s="85" t="s">
        <v>250</v>
      </c>
      <c r="K45" s="85" t="s">
        <v>250</v>
      </c>
      <c r="L45" s="85" t="s">
        <v>250</v>
      </c>
      <c r="M45" s="85" t="s">
        <v>250</v>
      </c>
      <c r="N45" s="85" t="s">
        <v>250</v>
      </c>
      <c r="O45" s="308" t="s">
        <v>250</v>
      </c>
      <c r="P45" s="308" t="s">
        <v>250</v>
      </c>
      <c r="Q45" s="308" t="s">
        <v>250</v>
      </c>
      <c r="R45" s="308" t="s">
        <v>250</v>
      </c>
      <c r="S45" s="308" t="s">
        <v>250</v>
      </c>
      <c r="T45" s="308" t="s">
        <v>250</v>
      </c>
      <c r="U45" s="309">
        <v>402973922.51999998</v>
      </c>
      <c r="V45" s="309">
        <v>402973922.51999998</v>
      </c>
      <c r="W45" s="310">
        <f t="shared" si="0"/>
        <v>0</v>
      </c>
      <c r="X45" s="310"/>
      <c r="Y45" s="310"/>
      <c r="Z45" s="311">
        <f t="shared" si="1"/>
        <v>0</v>
      </c>
      <c r="AA45" s="311">
        <f t="shared" si="2"/>
        <v>0</v>
      </c>
    </row>
    <row r="46" spans="1:28" x14ac:dyDescent="0.25">
      <c r="A46" s="85" t="s">
        <v>322</v>
      </c>
      <c r="B46" s="92">
        <v>1529279</v>
      </c>
      <c r="C46" s="92">
        <v>873874</v>
      </c>
      <c r="D46" s="92">
        <v>507619</v>
      </c>
      <c r="E46" s="85" t="s">
        <v>250</v>
      </c>
      <c r="F46" s="85" t="s">
        <v>250</v>
      </c>
      <c r="G46" s="85" t="s">
        <v>250</v>
      </c>
      <c r="H46" s="85" t="s">
        <v>250</v>
      </c>
      <c r="I46" s="85" t="s">
        <v>250</v>
      </c>
      <c r="J46" s="85" t="s">
        <v>250</v>
      </c>
      <c r="K46" s="85" t="s">
        <v>250</v>
      </c>
      <c r="L46" s="85" t="s">
        <v>250</v>
      </c>
      <c r="M46" s="85" t="s">
        <v>250</v>
      </c>
      <c r="N46" s="92">
        <v>873874</v>
      </c>
      <c r="O46" s="308" t="s">
        <v>250</v>
      </c>
      <c r="P46" s="308" t="s">
        <v>250</v>
      </c>
      <c r="Q46" s="308" t="s">
        <v>250</v>
      </c>
      <c r="R46" s="309">
        <v>1092343</v>
      </c>
      <c r="S46" s="308" t="s">
        <v>250</v>
      </c>
      <c r="T46" s="308" t="s">
        <v>250</v>
      </c>
      <c r="U46" s="308" t="s">
        <v>250</v>
      </c>
      <c r="V46" s="309">
        <v>4876989</v>
      </c>
      <c r="W46" s="310">
        <f t="shared" si="0"/>
        <v>0</v>
      </c>
      <c r="X46" s="310"/>
      <c r="Y46" s="310"/>
      <c r="Z46" s="311">
        <f t="shared" si="1"/>
        <v>3495496</v>
      </c>
      <c r="AA46" s="311">
        <f t="shared" si="2"/>
        <v>1381493</v>
      </c>
      <c r="AB46" s="91" t="s">
        <v>303</v>
      </c>
    </row>
    <row r="47" spans="1:28" x14ac:dyDescent="0.25">
      <c r="A47" s="85" t="s">
        <v>351</v>
      </c>
      <c r="B47" s="85" t="s">
        <v>250</v>
      </c>
      <c r="C47" s="85" t="s">
        <v>250</v>
      </c>
      <c r="D47" s="85" t="s">
        <v>250</v>
      </c>
      <c r="E47" s="85" t="s">
        <v>250</v>
      </c>
      <c r="F47" s="85" t="s">
        <v>250</v>
      </c>
      <c r="G47" s="85" t="s">
        <v>250</v>
      </c>
      <c r="H47" s="92">
        <v>50400000</v>
      </c>
      <c r="I47" s="85" t="s">
        <v>250</v>
      </c>
      <c r="J47" s="85" t="s">
        <v>250</v>
      </c>
      <c r="K47" s="85" t="s">
        <v>250</v>
      </c>
      <c r="L47" s="85" t="s">
        <v>250</v>
      </c>
      <c r="M47" s="85" t="s">
        <v>250</v>
      </c>
      <c r="N47" s="85" t="s">
        <v>250</v>
      </c>
      <c r="O47" s="308" t="s">
        <v>250</v>
      </c>
      <c r="P47" s="308" t="s">
        <v>250</v>
      </c>
      <c r="Q47" s="308" t="s">
        <v>250</v>
      </c>
      <c r="R47" s="308" t="s">
        <v>250</v>
      </c>
      <c r="S47" s="308" t="s">
        <v>250</v>
      </c>
      <c r="T47" s="308" t="s">
        <v>250</v>
      </c>
      <c r="U47" s="308" t="s">
        <v>250</v>
      </c>
      <c r="V47" s="309">
        <v>50400000</v>
      </c>
      <c r="W47" s="310">
        <f t="shared" si="0"/>
        <v>0</v>
      </c>
      <c r="X47" s="310"/>
      <c r="Y47" s="310"/>
      <c r="Z47" s="311">
        <f t="shared" si="1"/>
        <v>50400000</v>
      </c>
      <c r="AA47" s="311">
        <f t="shared" si="2"/>
        <v>0</v>
      </c>
      <c r="AB47" s="84" t="s">
        <v>304</v>
      </c>
    </row>
    <row r="48" spans="1:28" x14ac:dyDescent="0.25">
      <c r="A48" s="85" t="s">
        <v>352</v>
      </c>
      <c r="B48" s="85" t="s">
        <v>250</v>
      </c>
      <c r="C48" s="85" t="s">
        <v>250</v>
      </c>
      <c r="D48" s="85" t="s">
        <v>250</v>
      </c>
      <c r="E48" s="85" t="s">
        <v>250</v>
      </c>
      <c r="F48" s="85" t="s">
        <v>250</v>
      </c>
      <c r="G48" s="85" t="s">
        <v>250</v>
      </c>
      <c r="H48" s="85" t="s">
        <v>250</v>
      </c>
      <c r="I48" s="85" t="s">
        <v>250</v>
      </c>
      <c r="J48" s="85" t="s">
        <v>250</v>
      </c>
      <c r="K48" s="85" t="s">
        <v>250</v>
      </c>
      <c r="L48" s="85" t="s">
        <v>250</v>
      </c>
      <c r="M48" s="85" t="s">
        <v>250</v>
      </c>
      <c r="N48" s="92">
        <v>909762810</v>
      </c>
      <c r="O48" s="308" t="s">
        <v>250</v>
      </c>
      <c r="P48" s="308" t="s">
        <v>250</v>
      </c>
      <c r="Q48" s="308" t="s">
        <v>250</v>
      </c>
      <c r="R48" s="308" t="s">
        <v>250</v>
      </c>
      <c r="S48" s="308" t="s">
        <v>250</v>
      </c>
      <c r="T48" s="308" t="s">
        <v>250</v>
      </c>
      <c r="U48" s="308" t="s">
        <v>250</v>
      </c>
      <c r="V48" s="309">
        <v>909762810</v>
      </c>
      <c r="W48" s="310">
        <f t="shared" si="0"/>
        <v>0</v>
      </c>
      <c r="X48" s="310"/>
      <c r="Y48" s="310"/>
      <c r="Z48" s="311">
        <f t="shared" si="1"/>
        <v>909762810</v>
      </c>
      <c r="AA48" s="311">
        <f t="shared" si="2"/>
        <v>0</v>
      </c>
      <c r="AB48" s="84" t="s">
        <v>304</v>
      </c>
    </row>
    <row r="49" spans="1:28" x14ac:dyDescent="0.25">
      <c r="A49" s="85" t="s">
        <v>362</v>
      </c>
      <c r="B49" s="85" t="s">
        <v>250</v>
      </c>
      <c r="C49" s="85" t="s">
        <v>250</v>
      </c>
      <c r="D49" s="85" t="s">
        <v>250</v>
      </c>
      <c r="E49" s="85" t="s">
        <v>250</v>
      </c>
      <c r="F49" s="85" t="s">
        <v>250</v>
      </c>
      <c r="G49" s="85" t="s">
        <v>250</v>
      </c>
      <c r="H49" s="85" t="s">
        <v>250</v>
      </c>
      <c r="I49" s="85" t="s">
        <v>250</v>
      </c>
      <c r="J49" s="85" t="s">
        <v>250</v>
      </c>
      <c r="K49" s="85" t="s">
        <v>250</v>
      </c>
      <c r="L49" s="85" t="s">
        <v>250</v>
      </c>
      <c r="M49" s="85" t="s">
        <v>250</v>
      </c>
      <c r="N49" s="85" t="s">
        <v>250</v>
      </c>
      <c r="O49" s="308" t="s">
        <v>250</v>
      </c>
      <c r="P49" s="308" t="s">
        <v>250</v>
      </c>
      <c r="Q49" s="308" t="s">
        <v>250</v>
      </c>
      <c r="R49" s="309">
        <v>103739287</v>
      </c>
      <c r="S49" s="308" t="s">
        <v>250</v>
      </c>
      <c r="T49" s="308" t="s">
        <v>250</v>
      </c>
      <c r="U49" s="308" t="s">
        <v>250</v>
      </c>
      <c r="V49" s="309">
        <v>103739287</v>
      </c>
      <c r="W49" s="310">
        <f t="shared" si="0"/>
        <v>0</v>
      </c>
      <c r="X49" s="310"/>
      <c r="Y49" s="310"/>
      <c r="Z49" s="311">
        <f t="shared" si="1"/>
        <v>103739287</v>
      </c>
      <c r="AA49" s="311">
        <f t="shared" si="2"/>
        <v>0</v>
      </c>
      <c r="AB49" s="84" t="s">
        <v>304</v>
      </c>
    </row>
    <row r="50" spans="1:28" x14ac:dyDescent="0.25">
      <c r="A50" s="85" t="s">
        <v>360</v>
      </c>
      <c r="B50" s="85" t="s">
        <v>250</v>
      </c>
      <c r="C50" s="85" t="s">
        <v>250</v>
      </c>
      <c r="D50" s="85" t="s">
        <v>250</v>
      </c>
      <c r="E50" s="85" t="s">
        <v>250</v>
      </c>
      <c r="F50" s="85" t="s">
        <v>250</v>
      </c>
      <c r="G50" s="85" t="s">
        <v>250</v>
      </c>
      <c r="H50" s="85" t="s">
        <v>250</v>
      </c>
      <c r="I50" s="85" t="s">
        <v>250</v>
      </c>
      <c r="J50" s="85" t="s">
        <v>250</v>
      </c>
      <c r="K50" s="85" t="s">
        <v>250</v>
      </c>
      <c r="L50" s="85" t="s">
        <v>250</v>
      </c>
      <c r="M50" s="85" t="s">
        <v>250</v>
      </c>
      <c r="N50" s="85" t="s">
        <v>250</v>
      </c>
      <c r="O50" s="308" t="s">
        <v>250</v>
      </c>
      <c r="P50" s="308" t="s">
        <v>250</v>
      </c>
      <c r="Q50" s="308" t="s">
        <v>250</v>
      </c>
      <c r="R50" s="309">
        <v>589923069.75999999</v>
      </c>
      <c r="S50" s="308" t="s">
        <v>250</v>
      </c>
      <c r="T50" s="308" t="s">
        <v>250</v>
      </c>
      <c r="U50" s="308" t="s">
        <v>250</v>
      </c>
      <c r="V50" s="309">
        <v>589923069.75999999</v>
      </c>
      <c r="W50" s="310">
        <f t="shared" si="0"/>
        <v>0</v>
      </c>
      <c r="X50" s="310"/>
      <c r="Y50" s="310"/>
      <c r="Z50" s="311">
        <f t="shared" si="1"/>
        <v>589923069.75999999</v>
      </c>
      <c r="AA50" s="311">
        <f t="shared" si="2"/>
        <v>0</v>
      </c>
      <c r="AB50" s="84" t="s">
        <v>361</v>
      </c>
    </row>
    <row r="51" spans="1:28" x14ac:dyDescent="0.25">
      <c r="A51" s="85" t="s">
        <v>359</v>
      </c>
      <c r="B51" s="85" t="s">
        <v>250</v>
      </c>
      <c r="C51" s="85" t="s">
        <v>250</v>
      </c>
      <c r="D51" s="85" t="s">
        <v>250</v>
      </c>
      <c r="E51" s="92">
        <v>4262499</v>
      </c>
      <c r="F51" s="85" t="s">
        <v>250</v>
      </c>
      <c r="G51" s="85" t="s">
        <v>250</v>
      </c>
      <c r="H51" s="85" t="s">
        <v>250</v>
      </c>
      <c r="I51" s="85" t="s">
        <v>250</v>
      </c>
      <c r="J51" s="85" t="s">
        <v>250</v>
      </c>
      <c r="K51" s="85" t="s">
        <v>250</v>
      </c>
      <c r="L51" s="85" t="s">
        <v>250</v>
      </c>
      <c r="M51" s="85" t="s">
        <v>250</v>
      </c>
      <c r="N51" s="85" t="s">
        <v>250</v>
      </c>
      <c r="O51" s="308" t="s">
        <v>250</v>
      </c>
      <c r="P51" s="308" t="s">
        <v>250</v>
      </c>
      <c r="Q51" s="308" t="s">
        <v>250</v>
      </c>
      <c r="R51" s="308" t="s">
        <v>250</v>
      </c>
      <c r="S51" s="308" t="s">
        <v>250</v>
      </c>
      <c r="T51" s="308" t="s">
        <v>250</v>
      </c>
      <c r="U51" s="308" t="s">
        <v>250</v>
      </c>
      <c r="V51" s="309">
        <v>4262499</v>
      </c>
      <c r="W51" s="310">
        <f t="shared" si="0"/>
        <v>0</v>
      </c>
      <c r="X51" s="310"/>
      <c r="Y51" s="310"/>
      <c r="Z51" s="311">
        <f t="shared" si="1"/>
        <v>4262499</v>
      </c>
      <c r="AA51" s="311">
        <f t="shared" si="2"/>
        <v>0</v>
      </c>
      <c r="AB51" s="91" t="s">
        <v>303</v>
      </c>
    </row>
    <row r="52" spans="1:28" x14ac:dyDescent="0.25">
      <c r="A52" s="85" t="s">
        <v>331</v>
      </c>
      <c r="B52" s="85" t="s">
        <v>250</v>
      </c>
      <c r="C52" s="85" t="s">
        <v>250</v>
      </c>
      <c r="D52" s="85" t="s">
        <v>250</v>
      </c>
      <c r="E52" s="92">
        <v>1977939</v>
      </c>
      <c r="F52" s="85" t="s">
        <v>250</v>
      </c>
      <c r="G52" s="85" t="s">
        <v>250</v>
      </c>
      <c r="H52" s="85" t="s">
        <v>250</v>
      </c>
      <c r="I52" s="85" t="s">
        <v>250</v>
      </c>
      <c r="J52" s="85" t="s">
        <v>250</v>
      </c>
      <c r="K52" s="85" t="s">
        <v>250</v>
      </c>
      <c r="L52" s="85" t="s">
        <v>250</v>
      </c>
      <c r="M52" s="85" t="s">
        <v>250</v>
      </c>
      <c r="N52" s="85" t="s">
        <v>250</v>
      </c>
      <c r="O52" s="308" t="s">
        <v>250</v>
      </c>
      <c r="P52" s="308" t="s">
        <v>250</v>
      </c>
      <c r="Q52" s="308" t="s">
        <v>250</v>
      </c>
      <c r="R52" s="309">
        <v>1800000</v>
      </c>
      <c r="S52" s="308" t="s">
        <v>250</v>
      </c>
      <c r="T52" s="308" t="s">
        <v>250</v>
      </c>
      <c r="U52" s="308" t="s">
        <v>250</v>
      </c>
      <c r="V52" s="309">
        <v>3777939</v>
      </c>
      <c r="W52" s="310">
        <f t="shared" si="0"/>
        <v>0</v>
      </c>
      <c r="X52" s="310"/>
      <c r="Y52" s="310"/>
      <c r="Z52" s="311">
        <f t="shared" si="1"/>
        <v>3777939</v>
      </c>
      <c r="AA52" s="311">
        <f t="shared" si="2"/>
        <v>0</v>
      </c>
      <c r="AB52" s="84" t="s">
        <v>304</v>
      </c>
    </row>
    <row r="53" spans="1:28" x14ac:dyDescent="0.25">
      <c r="A53" s="85" t="s">
        <v>332</v>
      </c>
      <c r="B53" s="85" t="s">
        <v>250</v>
      </c>
      <c r="C53" s="85" t="s">
        <v>250</v>
      </c>
      <c r="D53" s="85" t="s">
        <v>250</v>
      </c>
      <c r="E53" s="92">
        <v>261998</v>
      </c>
      <c r="F53" s="85" t="s">
        <v>250</v>
      </c>
      <c r="G53" s="85" t="s">
        <v>250</v>
      </c>
      <c r="H53" s="85" t="s">
        <v>250</v>
      </c>
      <c r="I53" s="85" t="s">
        <v>250</v>
      </c>
      <c r="J53" s="85" t="s">
        <v>250</v>
      </c>
      <c r="K53" s="85" t="s">
        <v>250</v>
      </c>
      <c r="L53" s="85" t="s">
        <v>250</v>
      </c>
      <c r="M53" s="85" t="s">
        <v>250</v>
      </c>
      <c r="N53" s="85" t="s">
        <v>250</v>
      </c>
      <c r="O53" s="308" t="s">
        <v>250</v>
      </c>
      <c r="P53" s="308" t="s">
        <v>250</v>
      </c>
      <c r="Q53" s="308" t="s">
        <v>250</v>
      </c>
      <c r="R53" s="308" t="s">
        <v>250</v>
      </c>
      <c r="S53" s="308" t="s">
        <v>250</v>
      </c>
      <c r="T53" s="308" t="s">
        <v>250</v>
      </c>
      <c r="U53" s="308" t="s">
        <v>250</v>
      </c>
      <c r="V53" s="309">
        <v>261998</v>
      </c>
      <c r="W53" s="310">
        <f t="shared" si="0"/>
        <v>0</v>
      </c>
      <c r="X53" s="310"/>
      <c r="Y53" s="310"/>
      <c r="Z53" s="311">
        <f t="shared" si="1"/>
        <v>261998</v>
      </c>
      <c r="AA53" s="311">
        <f t="shared" si="2"/>
        <v>0</v>
      </c>
      <c r="AB53" s="84" t="s">
        <v>304</v>
      </c>
    </row>
    <row r="54" spans="1:28" x14ac:dyDescent="0.25">
      <c r="A54" s="85" t="s">
        <v>795</v>
      </c>
      <c r="B54" s="92">
        <v>15000000</v>
      </c>
      <c r="C54" s="85" t="s">
        <v>250</v>
      </c>
      <c r="D54" s="85" t="s">
        <v>250</v>
      </c>
      <c r="E54" s="85" t="s">
        <v>250</v>
      </c>
      <c r="F54" s="85" t="s">
        <v>250</v>
      </c>
      <c r="G54" s="85" t="s">
        <v>250</v>
      </c>
      <c r="H54" s="85" t="s">
        <v>250</v>
      </c>
      <c r="I54" s="85" t="s">
        <v>250</v>
      </c>
      <c r="J54" s="85" t="s">
        <v>250</v>
      </c>
      <c r="K54" s="85" t="s">
        <v>250</v>
      </c>
      <c r="L54" s="85" t="s">
        <v>250</v>
      </c>
      <c r="M54" s="85" t="s">
        <v>250</v>
      </c>
      <c r="N54" s="85" t="s">
        <v>250</v>
      </c>
      <c r="O54" s="308" t="s">
        <v>250</v>
      </c>
      <c r="P54" s="308" t="s">
        <v>250</v>
      </c>
      <c r="Q54" s="308" t="s">
        <v>250</v>
      </c>
      <c r="R54" s="308" t="s">
        <v>250</v>
      </c>
      <c r="S54" s="308" t="s">
        <v>250</v>
      </c>
      <c r="T54" s="308" t="s">
        <v>250</v>
      </c>
      <c r="U54" s="308" t="s">
        <v>250</v>
      </c>
      <c r="V54" s="309">
        <v>15000000</v>
      </c>
      <c r="W54" s="310">
        <f t="shared" si="0"/>
        <v>0</v>
      </c>
      <c r="X54" s="310"/>
      <c r="Y54" s="310"/>
      <c r="Z54" s="311">
        <f t="shared" si="1"/>
        <v>15000000</v>
      </c>
      <c r="AA54" s="311">
        <f t="shared" si="2"/>
        <v>0</v>
      </c>
      <c r="AB54" s="84" t="s">
        <v>304</v>
      </c>
    </row>
    <row r="55" spans="1:28" x14ac:dyDescent="0.25">
      <c r="A55" s="85" t="s">
        <v>796</v>
      </c>
      <c r="B55" s="85" t="s">
        <v>250</v>
      </c>
      <c r="C55" s="85" t="s">
        <v>250</v>
      </c>
      <c r="D55" s="85" t="s">
        <v>250</v>
      </c>
      <c r="E55" s="85" t="s">
        <v>250</v>
      </c>
      <c r="F55" s="85" t="s">
        <v>250</v>
      </c>
      <c r="G55" s="85" t="s">
        <v>250</v>
      </c>
      <c r="H55" s="85" t="s">
        <v>250</v>
      </c>
      <c r="I55" s="85" t="s">
        <v>250</v>
      </c>
      <c r="J55" s="85" t="s">
        <v>250</v>
      </c>
      <c r="K55" s="85" t="s">
        <v>250</v>
      </c>
      <c r="L55" s="85" t="s">
        <v>250</v>
      </c>
      <c r="M55" s="85" t="s">
        <v>250</v>
      </c>
      <c r="N55" s="85" t="s">
        <v>250</v>
      </c>
      <c r="O55" s="308" t="s">
        <v>250</v>
      </c>
      <c r="P55" s="308" t="s">
        <v>250</v>
      </c>
      <c r="Q55" s="308" t="s">
        <v>250</v>
      </c>
      <c r="R55" s="309">
        <v>250000</v>
      </c>
      <c r="S55" s="308" t="s">
        <v>250</v>
      </c>
      <c r="T55" s="308" t="s">
        <v>250</v>
      </c>
      <c r="U55" s="308" t="s">
        <v>250</v>
      </c>
      <c r="V55" s="309">
        <v>250000</v>
      </c>
      <c r="W55" s="310">
        <f t="shared" si="0"/>
        <v>0</v>
      </c>
      <c r="X55" s="310"/>
      <c r="Y55" s="310"/>
      <c r="Z55" s="311">
        <f t="shared" si="1"/>
        <v>250000</v>
      </c>
      <c r="AA55" s="311">
        <f t="shared" si="2"/>
        <v>0</v>
      </c>
      <c r="AB55" s="84" t="s">
        <v>304</v>
      </c>
    </row>
    <row r="56" spans="1:28" x14ac:dyDescent="0.25">
      <c r="A56" s="85" t="s">
        <v>333</v>
      </c>
      <c r="B56" s="92">
        <v>10728638</v>
      </c>
      <c r="C56" s="92">
        <v>6412076</v>
      </c>
      <c r="D56" s="92">
        <v>2452617</v>
      </c>
      <c r="E56" s="85" t="s">
        <v>250</v>
      </c>
      <c r="F56" s="85" t="s">
        <v>250</v>
      </c>
      <c r="G56" s="85" t="s">
        <v>250</v>
      </c>
      <c r="H56" s="85" t="s">
        <v>250</v>
      </c>
      <c r="I56" s="85" t="s">
        <v>250</v>
      </c>
      <c r="J56" s="85" t="s">
        <v>250</v>
      </c>
      <c r="K56" s="85" t="s">
        <v>250</v>
      </c>
      <c r="L56" s="85" t="s">
        <v>250</v>
      </c>
      <c r="M56" s="85" t="s">
        <v>250</v>
      </c>
      <c r="N56" s="92">
        <v>4586637</v>
      </c>
      <c r="O56" s="308" t="s">
        <v>250</v>
      </c>
      <c r="P56" s="308" t="s">
        <v>250</v>
      </c>
      <c r="Q56" s="308" t="s">
        <v>250</v>
      </c>
      <c r="R56" s="309">
        <v>2843511</v>
      </c>
      <c r="S56" s="308" t="s">
        <v>250</v>
      </c>
      <c r="T56" s="308" t="s">
        <v>250</v>
      </c>
      <c r="U56" s="308" t="s">
        <v>250</v>
      </c>
      <c r="V56" s="309">
        <v>27023479</v>
      </c>
      <c r="W56" s="310">
        <f t="shared" si="0"/>
        <v>0</v>
      </c>
      <c r="X56" s="310"/>
      <c r="Y56" s="310"/>
      <c r="Z56" s="311">
        <f t="shared" si="1"/>
        <v>18158786</v>
      </c>
      <c r="AA56" s="311">
        <f t="shared" si="2"/>
        <v>8864693</v>
      </c>
      <c r="AB56" s="84" t="s">
        <v>304</v>
      </c>
    </row>
    <row r="57" spans="1:28" x14ac:dyDescent="0.25">
      <c r="A57" s="85" t="s">
        <v>327</v>
      </c>
      <c r="B57" s="92">
        <v>1305029</v>
      </c>
      <c r="C57" s="92">
        <v>745729</v>
      </c>
      <c r="D57" s="92">
        <v>439821</v>
      </c>
      <c r="E57" s="85" t="s">
        <v>250</v>
      </c>
      <c r="F57" s="85" t="s">
        <v>250</v>
      </c>
      <c r="G57" s="85" t="s">
        <v>250</v>
      </c>
      <c r="H57" s="85" t="s">
        <v>250</v>
      </c>
      <c r="I57" s="85" t="s">
        <v>250</v>
      </c>
      <c r="J57" s="85" t="s">
        <v>250</v>
      </c>
      <c r="K57" s="85" t="s">
        <v>250</v>
      </c>
      <c r="L57" s="85" t="s">
        <v>250</v>
      </c>
      <c r="M57" s="85" t="s">
        <v>250</v>
      </c>
      <c r="N57" s="92">
        <v>745729</v>
      </c>
      <c r="O57" s="308" t="s">
        <v>250</v>
      </c>
      <c r="P57" s="308" t="s">
        <v>250</v>
      </c>
      <c r="Q57" s="308" t="s">
        <v>250</v>
      </c>
      <c r="R57" s="309">
        <v>932162</v>
      </c>
      <c r="S57" s="308" t="s">
        <v>250</v>
      </c>
      <c r="T57" s="308" t="s">
        <v>250</v>
      </c>
      <c r="U57" s="308" t="s">
        <v>250</v>
      </c>
      <c r="V57" s="309">
        <v>4168470</v>
      </c>
      <c r="W57" s="310">
        <f t="shared" si="0"/>
        <v>0</v>
      </c>
      <c r="X57" s="310"/>
      <c r="Y57" s="310"/>
      <c r="Z57" s="311">
        <f t="shared" si="1"/>
        <v>2982920</v>
      </c>
      <c r="AA57" s="311">
        <f t="shared" si="2"/>
        <v>1185550</v>
      </c>
      <c r="AB57" s="84" t="s">
        <v>304</v>
      </c>
    </row>
    <row r="58" spans="1:28" x14ac:dyDescent="0.25">
      <c r="A58" s="85" t="s">
        <v>328</v>
      </c>
      <c r="B58" s="92">
        <v>2099848</v>
      </c>
      <c r="C58" s="92">
        <v>1199913</v>
      </c>
      <c r="D58" s="92">
        <v>843435</v>
      </c>
      <c r="E58" s="85" t="s">
        <v>250</v>
      </c>
      <c r="F58" s="85" t="s">
        <v>250</v>
      </c>
      <c r="G58" s="85" t="s">
        <v>250</v>
      </c>
      <c r="H58" s="85" t="s">
        <v>250</v>
      </c>
      <c r="I58" s="85" t="s">
        <v>250</v>
      </c>
      <c r="J58" s="85" t="s">
        <v>250</v>
      </c>
      <c r="K58" s="85" t="s">
        <v>250</v>
      </c>
      <c r="L58" s="85" t="s">
        <v>250</v>
      </c>
      <c r="M58" s="85" t="s">
        <v>250</v>
      </c>
      <c r="N58" s="92">
        <v>1199913</v>
      </c>
      <c r="O58" s="308" t="s">
        <v>250</v>
      </c>
      <c r="P58" s="308" t="s">
        <v>250</v>
      </c>
      <c r="Q58" s="308" t="s">
        <v>250</v>
      </c>
      <c r="R58" s="309">
        <v>1499891</v>
      </c>
      <c r="S58" s="308" t="s">
        <v>250</v>
      </c>
      <c r="T58" s="308" t="s">
        <v>250</v>
      </c>
      <c r="U58" s="308" t="s">
        <v>250</v>
      </c>
      <c r="V58" s="309">
        <v>6843000</v>
      </c>
      <c r="W58" s="310">
        <f t="shared" si="0"/>
        <v>0</v>
      </c>
      <c r="X58" s="310"/>
      <c r="Y58" s="310"/>
      <c r="Z58" s="311">
        <f t="shared" si="1"/>
        <v>4799652</v>
      </c>
      <c r="AA58" s="311">
        <f t="shared" si="2"/>
        <v>2043348</v>
      </c>
      <c r="AB58" s="91" t="s">
        <v>303</v>
      </c>
    </row>
    <row r="59" spans="1:28" x14ac:dyDescent="0.25">
      <c r="A59" s="85" t="s">
        <v>329</v>
      </c>
      <c r="B59" s="92">
        <v>2992500</v>
      </c>
      <c r="C59" s="92">
        <v>1710000</v>
      </c>
      <c r="D59" s="92">
        <v>855000</v>
      </c>
      <c r="E59" s="85" t="s">
        <v>250</v>
      </c>
      <c r="F59" s="85" t="s">
        <v>250</v>
      </c>
      <c r="G59" s="85" t="s">
        <v>250</v>
      </c>
      <c r="H59" s="85" t="s">
        <v>250</v>
      </c>
      <c r="I59" s="85" t="s">
        <v>250</v>
      </c>
      <c r="J59" s="85" t="s">
        <v>250</v>
      </c>
      <c r="K59" s="85" t="s">
        <v>250</v>
      </c>
      <c r="L59" s="85" t="s">
        <v>250</v>
      </c>
      <c r="M59" s="85" t="s">
        <v>250</v>
      </c>
      <c r="N59" s="92">
        <v>1710000</v>
      </c>
      <c r="O59" s="308" t="s">
        <v>250</v>
      </c>
      <c r="P59" s="308" t="s">
        <v>250</v>
      </c>
      <c r="Q59" s="308" t="s">
        <v>250</v>
      </c>
      <c r="R59" s="309">
        <v>2137500</v>
      </c>
      <c r="S59" s="308" t="s">
        <v>250</v>
      </c>
      <c r="T59" s="308" t="s">
        <v>250</v>
      </c>
      <c r="U59" s="308" t="s">
        <v>250</v>
      </c>
      <c r="V59" s="309">
        <v>9405000</v>
      </c>
      <c r="W59" s="310">
        <f t="shared" si="0"/>
        <v>0</v>
      </c>
      <c r="X59" s="310"/>
      <c r="Y59" s="310"/>
      <c r="Z59" s="311">
        <f t="shared" si="1"/>
        <v>6840000</v>
      </c>
      <c r="AA59" s="311">
        <f t="shared" si="2"/>
        <v>2565000</v>
      </c>
      <c r="AB59" s="91" t="s">
        <v>303</v>
      </c>
    </row>
    <row r="60" spans="1:28" x14ac:dyDescent="0.25">
      <c r="A60" s="85" t="s">
        <v>330</v>
      </c>
      <c r="B60" s="92">
        <v>448760</v>
      </c>
      <c r="C60" s="92">
        <v>256434</v>
      </c>
      <c r="D60" s="92">
        <v>192325</v>
      </c>
      <c r="E60" s="85" t="s">
        <v>250</v>
      </c>
      <c r="F60" s="85" t="s">
        <v>250</v>
      </c>
      <c r="G60" s="85" t="s">
        <v>250</v>
      </c>
      <c r="H60" s="85" t="s">
        <v>250</v>
      </c>
      <c r="I60" s="85" t="s">
        <v>250</v>
      </c>
      <c r="J60" s="85" t="s">
        <v>250</v>
      </c>
      <c r="K60" s="85" t="s">
        <v>250</v>
      </c>
      <c r="L60" s="85" t="s">
        <v>250</v>
      </c>
      <c r="M60" s="85" t="s">
        <v>250</v>
      </c>
      <c r="N60" s="92">
        <v>256434</v>
      </c>
      <c r="O60" s="308" t="s">
        <v>250</v>
      </c>
      <c r="P60" s="308" t="s">
        <v>250</v>
      </c>
      <c r="Q60" s="308" t="s">
        <v>250</v>
      </c>
      <c r="R60" s="309">
        <v>320542</v>
      </c>
      <c r="S60" s="308" t="s">
        <v>250</v>
      </c>
      <c r="T60" s="308" t="s">
        <v>250</v>
      </c>
      <c r="U60" s="308" t="s">
        <v>250</v>
      </c>
      <c r="V60" s="309">
        <v>1474495</v>
      </c>
      <c r="W60" s="310">
        <f t="shared" si="0"/>
        <v>0</v>
      </c>
      <c r="X60" s="310"/>
      <c r="Y60" s="310"/>
      <c r="Z60" s="311">
        <f t="shared" si="1"/>
        <v>1025736</v>
      </c>
      <c r="AA60" s="311">
        <f t="shared" si="2"/>
        <v>448759</v>
      </c>
      <c r="AB60" s="91" t="s">
        <v>303</v>
      </c>
    </row>
    <row r="61" spans="1:28" x14ac:dyDescent="0.25">
      <c r="A61" s="85" t="s">
        <v>353</v>
      </c>
      <c r="B61" s="92">
        <v>55160612</v>
      </c>
      <c r="C61" s="92">
        <v>31520352</v>
      </c>
      <c r="D61" s="92">
        <v>18214027</v>
      </c>
      <c r="E61" s="85" t="s">
        <v>250</v>
      </c>
      <c r="F61" s="85" t="s">
        <v>250</v>
      </c>
      <c r="G61" s="85" t="s">
        <v>250</v>
      </c>
      <c r="H61" s="85" t="s">
        <v>250</v>
      </c>
      <c r="I61" s="85" t="s">
        <v>250</v>
      </c>
      <c r="J61" s="85" t="s">
        <v>250</v>
      </c>
      <c r="K61" s="85" t="s">
        <v>250</v>
      </c>
      <c r="L61" s="85" t="s">
        <v>250</v>
      </c>
      <c r="M61" s="85" t="s">
        <v>250</v>
      </c>
      <c r="N61" s="92">
        <v>31520352</v>
      </c>
      <c r="O61" s="308" t="s">
        <v>250</v>
      </c>
      <c r="P61" s="308" t="s">
        <v>250</v>
      </c>
      <c r="Q61" s="308" t="s">
        <v>250</v>
      </c>
      <c r="R61" s="309">
        <v>39400439</v>
      </c>
      <c r="S61" s="308" t="s">
        <v>250</v>
      </c>
      <c r="T61" s="308" t="s">
        <v>250</v>
      </c>
      <c r="U61" s="308" t="s">
        <v>250</v>
      </c>
      <c r="V61" s="309">
        <v>175815782</v>
      </c>
      <c r="W61" s="310">
        <f t="shared" si="0"/>
        <v>0</v>
      </c>
      <c r="X61" s="310"/>
      <c r="Y61" s="310"/>
      <c r="Z61" s="311">
        <f t="shared" si="1"/>
        <v>126081403</v>
      </c>
      <c r="AA61" s="311">
        <f t="shared" si="2"/>
        <v>49734379</v>
      </c>
      <c r="AB61" s="84" t="s">
        <v>354</v>
      </c>
    </row>
    <row r="62" spans="1:28" x14ac:dyDescent="0.25">
      <c r="A62" s="85" t="s">
        <v>355</v>
      </c>
      <c r="B62" s="92">
        <v>7988527</v>
      </c>
      <c r="C62" s="92">
        <v>4564873</v>
      </c>
      <c r="D62" s="92">
        <v>2282436</v>
      </c>
      <c r="E62" s="85" t="s">
        <v>250</v>
      </c>
      <c r="F62" s="85" t="s">
        <v>250</v>
      </c>
      <c r="G62" s="85" t="s">
        <v>250</v>
      </c>
      <c r="H62" s="85" t="s">
        <v>250</v>
      </c>
      <c r="I62" s="85" t="s">
        <v>250</v>
      </c>
      <c r="J62" s="85" t="s">
        <v>250</v>
      </c>
      <c r="K62" s="85" t="s">
        <v>250</v>
      </c>
      <c r="L62" s="85" t="s">
        <v>250</v>
      </c>
      <c r="M62" s="85" t="s">
        <v>250</v>
      </c>
      <c r="N62" s="92">
        <v>-3435127</v>
      </c>
      <c r="O62" s="308" t="s">
        <v>250</v>
      </c>
      <c r="P62" s="308" t="s">
        <v>250</v>
      </c>
      <c r="Q62" s="308" t="s">
        <v>250</v>
      </c>
      <c r="R62" s="309">
        <v>5706091</v>
      </c>
      <c r="S62" s="308" t="s">
        <v>250</v>
      </c>
      <c r="T62" s="308" t="s">
        <v>250</v>
      </c>
      <c r="U62" s="308" t="s">
        <v>250</v>
      </c>
      <c r="V62" s="309">
        <v>17106800</v>
      </c>
      <c r="W62" s="310">
        <f t="shared" si="0"/>
        <v>0</v>
      </c>
      <c r="X62" s="310"/>
      <c r="Y62" s="310"/>
      <c r="Z62" s="311">
        <f t="shared" si="1"/>
        <v>10259491</v>
      </c>
      <c r="AA62" s="311">
        <f t="shared" si="2"/>
        <v>6847309</v>
      </c>
      <c r="AB62" s="91" t="s">
        <v>303</v>
      </c>
    </row>
    <row r="63" spans="1:28" x14ac:dyDescent="0.25">
      <c r="A63" s="85" t="s">
        <v>356</v>
      </c>
      <c r="B63" s="92">
        <v>31818182</v>
      </c>
      <c r="C63" s="92">
        <v>18181818</v>
      </c>
      <c r="D63" s="92">
        <v>9090909</v>
      </c>
      <c r="E63" s="85" t="s">
        <v>250</v>
      </c>
      <c r="F63" s="85" t="s">
        <v>250</v>
      </c>
      <c r="G63" s="85" t="s">
        <v>250</v>
      </c>
      <c r="H63" s="85" t="s">
        <v>250</v>
      </c>
      <c r="I63" s="85" t="s">
        <v>250</v>
      </c>
      <c r="J63" s="85" t="s">
        <v>250</v>
      </c>
      <c r="K63" s="85" t="s">
        <v>250</v>
      </c>
      <c r="L63" s="85" t="s">
        <v>250</v>
      </c>
      <c r="M63" s="85" t="s">
        <v>250</v>
      </c>
      <c r="N63" s="92">
        <v>18181818</v>
      </c>
      <c r="O63" s="308" t="s">
        <v>250</v>
      </c>
      <c r="P63" s="308" t="s">
        <v>250</v>
      </c>
      <c r="Q63" s="308" t="s">
        <v>250</v>
      </c>
      <c r="R63" s="309">
        <v>22727273</v>
      </c>
      <c r="S63" s="308" t="s">
        <v>250</v>
      </c>
      <c r="T63" s="308" t="s">
        <v>250</v>
      </c>
      <c r="U63" s="308" t="s">
        <v>250</v>
      </c>
      <c r="V63" s="309">
        <v>100000000</v>
      </c>
      <c r="W63" s="310">
        <f t="shared" si="0"/>
        <v>0</v>
      </c>
      <c r="X63" s="311">
        <v>-72727273</v>
      </c>
      <c r="Y63" s="311">
        <v>-27272727</v>
      </c>
      <c r="Z63" s="311">
        <f t="shared" si="1"/>
        <v>0</v>
      </c>
      <c r="AA63" s="311">
        <f t="shared" si="2"/>
        <v>0</v>
      </c>
      <c r="AB63" s="91" t="s">
        <v>303</v>
      </c>
    </row>
    <row r="64" spans="1:28" x14ac:dyDescent="0.25">
      <c r="A64" s="85" t="s">
        <v>358</v>
      </c>
      <c r="B64" s="92">
        <v>16695000</v>
      </c>
      <c r="C64" s="85" t="s">
        <v>250</v>
      </c>
      <c r="D64" s="85" t="s">
        <v>250</v>
      </c>
      <c r="E64" s="85" t="s">
        <v>250</v>
      </c>
      <c r="F64" s="85" t="s">
        <v>250</v>
      </c>
      <c r="G64" s="85" t="s">
        <v>250</v>
      </c>
      <c r="H64" s="92">
        <v>6678000</v>
      </c>
      <c r="I64" s="85" t="s">
        <v>250</v>
      </c>
      <c r="J64" s="85" t="s">
        <v>250</v>
      </c>
      <c r="K64" s="92">
        <v>2226000</v>
      </c>
      <c r="L64" s="85" t="s">
        <v>250</v>
      </c>
      <c r="M64" s="85" t="s">
        <v>250</v>
      </c>
      <c r="N64" s="85" t="s">
        <v>250</v>
      </c>
      <c r="O64" s="308" t="s">
        <v>250</v>
      </c>
      <c r="P64" s="308" t="s">
        <v>250</v>
      </c>
      <c r="Q64" s="308" t="s">
        <v>250</v>
      </c>
      <c r="R64" s="308" t="s">
        <v>250</v>
      </c>
      <c r="S64" s="308" t="s">
        <v>250</v>
      </c>
      <c r="T64" s="308" t="s">
        <v>250</v>
      </c>
      <c r="U64" s="308" t="s">
        <v>250</v>
      </c>
      <c r="V64" s="309">
        <v>25599000</v>
      </c>
      <c r="W64" s="310">
        <f t="shared" si="0"/>
        <v>0</v>
      </c>
      <c r="X64" s="310"/>
      <c r="Y64" s="310"/>
      <c r="Z64" s="311">
        <f t="shared" si="1"/>
        <v>25599000</v>
      </c>
      <c r="AA64" s="311">
        <f t="shared" si="2"/>
        <v>0</v>
      </c>
      <c r="AB64" s="91" t="s">
        <v>303</v>
      </c>
    </row>
    <row r="65" spans="1:28" x14ac:dyDescent="0.25">
      <c r="A65" s="85" t="s">
        <v>367</v>
      </c>
      <c r="B65" s="85" t="s">
        <v>250</v>
      </c>
      <c r="C65" s="85" t="s">
        <v>250</v>
      </c>
      <c r="D65" s="85" t="s">
        <v>250</v>
      </c>
      <c r="E65" s="92">
        <v>259405986</v>
      </c>
      <c r="F65" s="85" t="s">
        <v>250</v>
      </c>
      <c r="G65" s="85" t="s">
        <v>250</v>
      </c>
      <c r="H65" s="85" t="s">
        <v>250</v>
      </c>
      <c r="I65" s="85" t="s">
        <v>250</v>
      </c>
      <c r="J65" s="85" t="s">
        <v>250</v>
      </c>
      <c r="K65" s="92">
        <v>194792598</v>
      </c>
      <c r="L65" s="85" t="s">
        <v>250</v>
      </c>
      <c r="M65" s="85" t="s">
        <v>250</v>
      </c>
      <c r="N65" s="85" t="s">
        <v>250</v>
      </c>
      <c r="O65" s="308" t="s">
        <v>250</v>
      </c>
      <c r="P65" s="308" t="s">
        <v>250</v>
      </c>
      <c r="Q65" s="308" t="s">
        <v>250</v>
      </c>
      <c r="R65" s="308" t="s">
        <v>250</v>
      </c>
      <c r="S65" s="308" t="s">
        <v>250</v>
      </c>
      <c r="T65" s="308" t="s">
        <v>250</v>
      </c>
      <c r="U65" s="308" t="s">
        <v>250</v>
      </c>
      <c r="V65" s="309">
        <v>454198584</v>
      </c>
      <c r="W65" s="310">
        <f t="shared" si="0"/>
        <v>0</v>
      </c>
      <c r="X65" s="310"/>
      <c r="Y65" s="310"/>
      <c r="Z65" s="311">
        <f t="shared" si="1"/>
        <v>454198584</v>
      </c>
      <c r="AA65" s="311">
        <f t="shared" si="2"/>
        <v>0</v>
      </c>
      <c r="AB65" s="84" t="s">
        <v>304</v>
      </c>
    </row>
    <row r="66" spans="1:28" x14ac:dyDescent="0.25">
      <c r="A66" s="85" t="s">
        <v>363</v>
      </c>
      <c r="B66" s="92">
        <v>6260424</v>
      </c>
      <c r="C66" s="92">
        <v>3577385</v>
      </c>
      <c r="D66" s="92">
        <v>2078037</v>
      </c>
      <c r="E66" s="85" t="s">
        <v>250</v>
      </c>
      <c r="F66" s="85" t="s">
        <v>250</v>
      </c>
      <c r="G66" s="85" t="s">
        <v>250</v>
      </c>
      <c r="H66" s="85" t="s">
        <v>250</v>
      </c>
      <c r="I66" s="85" t="s">
        <v>250</v>
      </c>
      <c r="J66" s="85" t="s">
        <v>250</v>
      </c>
      <c r="K66" s="85" t="s">
        <v>250</v>
      </c>
      <c r="L66" s="85" t="s">
        <v>250</v>
      </c>
      <c r="M66" s="85" t="s">
        <v>250</v>
      </c>
      <c r="N66" s="92">
        <v>3577385</v>
      </c>
      <c r="O66" s="308" t="s">
        <v>250</v>
      </c>
      <c r="P66" s="308" t="s">
        <v>250</v>
      </c>
      <c r="Q66" s="308" t="s">
        <v>250</v>
      </c>
      <c r="R66" s="309">
        <v>4471730</v>
      </c>
      <c r="S66" s="308" t="s">
        <v>250</v>
      </c>
      <c r="T66" s="308" t="s">
        <v>250</v>
      </c>
      <c r="U66" s="308" t="s">
        <v>250</v>
      </c>
      <c r="V66" s="309">
        <v>19964961</v>
      </c>
      <c r="W66" s="310">
        <f t="shared" si="0"/>
        <v>0</v>
      </c>
      <c r="X66" s="310"/>
      <c r="Y66" s="310"/>
      <c r="Z66" s="311">
        <f t="shared" si="1"/>
        <v>14309539</v>
      </c>
      <c r="AA66" s="311">
        <f t="shared" si="2"/>
        <v>5655422</v>
      </c>
      <c r="AB66" s="84" t="s">
        <v>364</v>
      </c>
    </row>
    <row r="67" spans="1:28" x14ac:dyDescent="0.25">
      <c r="A67" s="85" t="s">
        <v>323</v>
      </c>
      <c r="B67" s="92">
        <v>7819663</v>
      </c>
      <c r="C67" s="92">
        <v>4468380</v>
      </c>
      <c r="D67" s="92">
        <v>2607601</v>
      </c>
      <c r="E67" s="85" t="s">
        <v>250</v>
      </c>
      <c r="F67" s="85" t="s">
        <v>250</v>
      </c>
      <c r="G67" s="85" t="s">
        <v>250</v>
      </c>
      <c r="H67" s="85" t="s">
        <v>250</v>
      </c>
      <c r="I67" s="85" t="s">
        <v>250</v>
      </c>
      <c r="J67" s="85" t="s">
        <v>250</v>
      </c>
      <c r="K67" s="85" t="s">
        <v>250</v>
      </c>
      <c r="L67" s="85" t="s">
        <v>250</v>
      </c>
      <c r="M67" s="85" t="s">
        <v>250</v>
      </c>
      <c r="N67" s="92">
        <v>4468380</v>
      </c>
      <c r="O67" s="308" t="s">
        <v>250</v>
      </c>
      <c r="P67" s="308" t="s">
        <v>250</v>
      </c>
      <c r="Q67" s="308" t="s">
        <v>250</v>
      </c>
      <c r="R67" s="309">
        <v>5585474</v>
      </c>
      <c r="S67" s="308" t="s">
        <v>250</v>
      </c>
      <c r="T67" s="308" t="s">
        <v>250</v>
      </c>
      <c r="U67" s="308" t="s">
        <v>250</v>
      </c>
      <c r="V67" s="309">
        <v>24949498</v>
      </c>
      <c r="W67" s="310">
        <f t="shared" si="0"/>
        <v>0</v>
      </c>
      <c r="X67" s="310"/>
      <c r="Y67" s="310"/>
      <c r="Z67" s="311">
        <f t="shared" si="1"/>
        <v>17873517</v>
      </c>
      <c r="AA67" s="311">
        <f t="shared" si="2"/>
        <v>7075981</v>
      </c>
      <c r="AB67" s="91" t="s">
        <v>303</v>
      </c>
    </row>
    <row r="68" spans="1:28" x14ac:dyDescent="0.25">
      <c r="A68" s="85" t="s">
        <v>324</v>
      </c>
      <c r="B68" s="92">
        <v>4485582</v>
      </c>
      <c r="C68" s="92">
        <v>2563189</v>
      </c>
      <c r="D68" s="92">
        <v>1488912</v>
      </c>
      <c r="E68" s="85" t="s">
        <v>250</v>
      </c>
      <c r="F68" s="85" t="s">
        <v>250</v>
      </c>
      <c r="G68" s="85" t="s">
        <v>250</v>
      </c>
      <c r="H68" s="85" t="s">
        <v>250</v>
      </c>
      <c r="I68" s="85" t="s">
        <v>250</v>
      </c>
      <c r="J68" s="85" t="s">
        <v>250</v>
      </c>
      <c r="K68" s="85" t="s">
        <v>250</v>
      </c>
      <c r="L68" s="85" t="s">
        <v>250</v>
      </c>
      <c r="M68" s="85" t="s">
        <v>250</v>
      </c>
      <c r="N68" s="92">
        <v>2563189</v>
      </c>
      <c r="O68" s="308" t="s">
        <v>250</v>
      </c>
      <c r="P68" s="308" t="s">
        <v>250</v>
      </c>
      <c r="Q68" s="308" t="s">
        <v>250</v>
      </c>
      <c r="R68" s="309">
        <v>3203986</v>
      </c>
      <c r="S68" s="308" t="s">
        <v>250</v>
      </c>
      <c r="T68" s="308" t="s">
        <v>250</v>
      </c>
      <c r="U68" s="308" t="s">
        <v>250</v>
      </c>
      <c r="V68" s="309">
        <v>14304858</v>
      </c>
      <c r="W68" s="310">
        <f t="shared" si="0"/>
        <v>0</v>
      </c>
      <c r="X68" s="310"/>
      <c r="Y68" s="310"/>
      <c r="Z68" s="311">
        <f t="shared" si="1"/>
        <v>10252757</v>
      </c>
      <c r="AA68" s="311">
        <f t="shared" si="2"/>
        <v>4052101</v>
      </c>
      <c r="AB68" s="91" t="s">
        <v>303</v>
      </c>
    </row>
    <row r="69" spans="1:28" x14ac:dyDescent="0.25">
      <c r="A69" s="85" t="s">
        <v>357</v>
      </c>
      <c r="B69" s="85" t="s">
        <v>250</v>
      </c>
      <c r="C69" s="92">
        <v>368171529</v>
      </c>
      <c r="D69" s="92">
        <v>150733436</v>
      </c>
      <c r="E69" s="85" t="s">
        <v>250</v>
      </c>
      <c r="F69" s="85" t="s">
        <v>250</v>
      </c>
      <c r="G69" s="85" t="s">
        <v>250</v>
      </c>
      <c r="H69" s="85" t="s">
        <v>250</v>
      </c>
      <c r="I69" s="85" t="s">
        <v>250</v>
      </c>
      <c r="J69" s="85" t="s">
        <v>250</v>
      </c>
      <c r="K69" s="85" t="s">
        <v>250</v>
      </c>
      <c r="L69" s="85" t="s">
        <v>250</v>
      </c>
      <c r="M69" s="85" t="s">
        <v>250</v>
      </c>
      <c r="N69" s="92">
        <v>213800737</v>
      </c>
      <c r="O69" s="308" t="s">
        <v>250</v>
      </c>
      <c r="P69" s="308" t="s">
        <v>250</v>
      </c>
      <c r="Q69" s="308" t="s">
        <v>250</v>
      </c>
      <c r="R69" s="309">
        <v>76701107.859999999</v>
      </c>
      <c r="S69" s="308" t="s">
        <v>250</v>
      </c>
      <c r="T69" s="308" t="s">
        <v>250</v>
      </c>
      <c r="U69" s="308" t="s">
        <v>250</v>
      </c>
      <c r="V69" s="309">
        <v>809406809.86000001</v>
      </c>
      <c r="W69" s="310">
        <f t="shared" si="0"/>
        <v>0</v>
      </c>
      <c r="X69" s="310"/>
      <c r="Y69" s="310"/>
      <c r="Z69" s="311">
        <f t="shared" si="1"/>
        <v>290501844.86000001</v>
      </c>
      <c r="AA69" s="311">
        <f t="shared" si="2"/>
        <v>518904965</v>
      </c>
      <c r="AB69" s="84" t="s">
        <v>304</v>
      </c>
    </row>
    <row r="70" spans="1:28" x14ac:dyDescent="0.25">
      <c r="A70" s="85" t="s">
        <v>341</v>
      </c>
      <c r="B70" s="85" t="s">
        <v>250</v>
      </c>
      <c r="C70" s="85" t="s">
        <v>250</v>
      </c>
      <c r="D70" s="85" t="s">
        <v>250</v>
      </c>
      <c r="E70" s="85" t="s">
        <v>250</v>
      </c>
      <c r="F70" s="85" t="s">
        <v>250</v>
      </c>
      <c r="G70" s="85" t="s">
        <v>250</v>
      </c>
      <c r="H70" s="85" t="s">
        <v>250</v>
      </c>
      <c r="I70" s="85" t="s">
        <v>250</v>
      </c>
      <c r="J70" s="85" t="s">
        <v>250</v>
      </c>
      <c r="K70" s="85" t="s">
        <v>250</v>
      </c>
      <c r="L70" s="85" t="s">
        <v>250</v>
      </c>
      <c r="M70" s="85" t="s">
        <v>250</v>
      </c>
      <c r="N70" s="85" t="s">
        <v>250</v>
      </c>
      <c r="O70" s="308" t="s">
        <v>250</v>
      </c>
      <c r="P70" s="308" t="s">
        <v>250</v>
      </c>
      <c r="Q70" s="309">
        <v>49497750</v>
      </c>
      <c r="R70" s="308" t="s">
        <v>250</v>
      </c>
      <c r="S70" s="308" t="s">
        <v>250</v>
      </c>
      <c r="T70" s="308" t="s">
        <v>250</v>
      </c>
      <c r="U70" s="308" t="s">
        <v>250</v>
      </c>
      <c r="V70" s="309">
        <v>49497750</v>
      </c>
      <c r="W70" s="310">
        <f t="shared" si="0"/>
        <v>0</v>
      </c>
      <c r="X70" s="310"/>
      <c r="Y70" s="310"/>
      <c r="Z70" s="311">
        <f t="shared" si="1"/>
        <v>49497750</v>
      </c>
      <c r="AA70" s="311">
        <f t="shared" si="2"/>
        <v>0</v>
      </c>
      <c r="AB70" s="84" t="s">
        <v>342</v>
      </c>
    </row>
    <row r="71" spans="1:28" x14ac:dyDescent="0.25">
      <c r="A71" s="85" t="s">
        <v>343</v>
      </c>
      <c r="B71" s="85" t="s">
        <v>250</v>
      </c>
      <c r="C71" s="85" t="s">
        <v>250</v>
      </c>
      <c r="D71" s="85" t="s">
        <v>250</v>
      </c>
      <c r="E71" s="85" t="s">
        <v>250</v>
      </c>
      <c r="F71" s="85" t="s">
        <v>250</v>
      </c>
      <c r="G71" s="85" t="s">
        <v>250</v>
      </c>
      <c r="H71" s="85" t="s">
        <v>250</v>
      </c>
      <c r="I71" s="85" t="s">
        <v>250</v>
      </c>
      <c r="J71" s="85" t="s">
        <v>250</v>
      </c>
      <c r="K71" s="85" t="s">
        <v>250</v>
      </c>
      <c r="L71" s="85" t="s">
        <v>250</v>
      </c>
      <c r="M71" s="85" t="s">
        <v>250</v>
      </c>
      <c r="N71" s="85" t="s">
        <v>250</v>
      </c>
      <c r="O71" s="308" t="s">
        <v>250</v>
      </c>
      <c r="P71" s="308" t="s">
        <v>250</v>
      </c>
      <c r="Q71" s="309">
        <v>18916000</v>
      </c>
      <c r="R71" s="308" t="s">
        <v>250</v>
      </c>
      <c r="S71" s="308" t="s">
        <v>250</v>
      </c>
      <c r="T71" s="308" t="s">
        <v>250</v>
      </c>
      <c r="U71" s="308" t="s">
        <v>250</v>
      </c>
      <c r="V71" s="309">
        <v>18916000</v>
      </c>
      <c r="W71" s="310">
        <f t="shared" si="0"/>
        <v>0</v>
      </c>
      <c r="X71" s="310"/>
      <c r="Y71" s="310"/>
      <c r="Z71" s="311">
        <f t="shared" si="1"/>
        <v>18916000</v>
      </c>
      <c r="AA71" s="311">
        <f t="shared" si="2"/>
        <v>0</v>
      </c>
      <c r="AB71" s="84" t="s">
        <v>342</v>
      </c>
    </row>
    <row r="72" spans="1:28" x14ac:dyDescent="0.25">
      <c r="A72" s="85" t="s">
        <v>344</v>
      </c>
      <c r="B72" s="85" t="s">
        <v>250</v>
      </c>
      <c r="C72" s="85" t="s">
        <v>250</v>
      </c>
      <c r="D72" s="85" t="s">
        <v>250</v>
      </c>
      <c r="E72" s="85" t="s">
        <v>250</v>
      </c>
      <c r="F72" s="85" t="s">
        <v>250</v>
      </c>
      <c r="G72" s="85" t="s">
        <v>250</v>
      </c>
      <c r="H72" s="85" t="s">
        <v>250</v>
      </c>
      <c r="I72" s="85" t="s">
        <v>250</v>
      </c>
      <c r="J72" s="85" t="s">
        <v>250</v>
      </c>
      <c r="K72" s="85" t="s">
        <v>250</v>
      </c>
      <c r="L72" s="85" t="s">
        <v>250</v>
      </c>
      <c r="M72" s="85" t="s">
        <v>250</v>
      </c>
      <c r="N72" s="85" t="s">
        <v>250</v>
      </c>
      <c r="O72" s="308" t="s">
        <v>250</v>
      </c>
      <c r="P72" s="308" t="s">
        <v>250</v>
      </c>
      <c r="Q72" s="309">
        <v>527584750</v>
      </c>
      <c r="R72" s="308" t="s">
        <v>250</v>
      </c>
      <c r="S72" s="308" t="s">
        <v>250</v>
      </c>
      <c r="T72" s="308" t="s">
        <v>250</v>
      </c>
      <c r="U72" s="308" t="s">
        <v>250</v>
      </c>
      <c r="V72" s="309">
        <v>527584750</v>
      </c>
      <c r="W72" s="310">
        <f t="shared" si="0"/>
        <v>0</v>
      </c>
      <c r="X72" s="310"/>
      <c r="Y72" s="310"/>
      <c r="Z72" s="311">
        <f t="shared" si="1"/>
        <v>527584750</v>
      </c>
      <c r="AA72" s="311">
        <f t="shared" si="2"/>
        <v>0</v>
      </c>
      <c r="AB72" s="84" t="s">
        <v>342</v>
      </c>
    </row>
    <row r="73" spans="1:28" x14ac:dyDescent="0.25">
      <c r="A73" s="85" t="s">
        <v>345</v>
      </c>
      <c r="B73" s="85" t="s">
        <v>250</v>
      </c>
      <c r="C73" s="85" t="s">
        <v>250</v>
      </c>
      <c r="D73" s="85" t="s">
        <v>250</v>
      </c>
      <c r="E73" s="85" t="s">
        <v>250</v>
      </c>
      <c r="F73" s="85" t="s">
        <v>250</v>
      </c>
      <c r="G73" s="85" t="s">
        <v>250</v>
      </c>
      <c r="H73" s="85" t="s">
        <v>250</v>
      </c>
      <c r="I73" s="85" t="s">
        <v>250</v>
      </c>
      <c r="J73" s="85" t="s">
        <v>250</v>
      </c>
      <c r="K73" s="85" t="s">
        <v>250</v>
      </c>
      <c r="L73" s="85" t="s">
        <v>250</v>
      </c>
      <c r="M73" s="85" t="s">
        <v>250</v>
      </c>
      <c r="N73" s="85" t="s">
        <v>250</v>
      </c>
      <c r="O73" s="308" t="s">
        <v>250</v>
      </c>
      <c r="P73" s="308" t="s">
        <v>250</v>
      </c>
      <c r="Q73" s="309">
        <v>3300000</v>
      </c>
      <c r="R73" s="308" t="s">
        <v>250</v>
      </c>
      <c r="S73" s="308" t="s">
        <v>250</v>
      </c>
      <c r="T73" s="308" t="s">
        <v>250</v>
      </c>
      <c r="U73" s="308" t="s">
        <v>250</v>
      </c>
      <c r="V73" s="309">
        <v>3300000</v>
      </c>
      <c r="W73" s="310">
        <f t="shared" si="0"/>
        <v>0</v>
      </c>
      <c r="X73" s="310"/>
      <c r="Y73" s="310"/>
      <c r="Z73" s="311">
        <f t="shared" si="1"/>
        <v>3300000</v>
      </c>
      <c r="AA73" s="311">
        <f t="shared" si="2"/>
        <v>0</v>
      </c>
      <c r="AB73" s="84" t="s">
        <v>342</v>
      </c>
    </row>
    <row r="74" spans="1:28" x14ac:dyDescent="0.25">
      <c r="A74" s="85" t="s">
        <v>346</v>
      </c>
      <c r="B74" s="85" t="s">
        <v>250</v>
      </c>
      <c r="C74" s="85" t="s">
        <v>250</v>
      </c>
      <c r="D74" s="85" t="s">
        <v>250</v>
      </c>
      <c r="E74" s="85" t="s">
        <v>250</v>
      </c>
      <c r="F74" s="85" t="s">
        <v>250</v>
      </c>
      <c r="G74" s="85" t="s">
        <v>250</v>
      </c>
      <c r="H74" s="85" t="s">
        <v>250</v>
      </c>
      <c r="I74" s="85" t="s">
        <v>250</v>
      </c>
      <c r="J74" s="85" t="s">
        <v>250</v>
      </c>
      <c r="K74" s="85" t="s">
        <v>250</v>
      </c>
      <c r="L74" s="85" t="s">
        <v>250</v>
      </c>
      <c r="M74" s="85" t="s">
        <v>250</v>
      </c>
      <c r="N74" s="85" t="s">
        <v>250</v>
      </c>
      <c r="O74" s="308" t="s">
        <v>250</v>
      </c>
      <c r="P74" s="308" t="s">
        <v>250</v>
      </c>
      <c r="Q74" s="309">
        <v>166086250</v>
      </c>
      <c r="R74" s="308" t="s">
        <v>250</v>
      </c>
      <c r="S74" s="308" t="s">
        <v>250</v>
      </c>
      <c r="T74" s="308" t="s">
        <v>250</v>
      </c>
      <c r="U74" s="308" t="s">
        <v>250</v>
      </c>
      <c r="V74" s="309">
        <v>166086250</v>
      </c>
      <c r="W74" s="310">
        <f t="shared" si="0"/>
        <v>0</v>
      </c>
      <c r="X74" s="310"/>
      <c r="Y74" s="310"/>
      <c r="Z74" s="311">
        <f t="shared" si="1"/>
        <v>166086250</v>
      </c>
      <c r="AA74" s="311">
        <f t="shared" si="2"/>
        <v>0</v>
      </c>
      <c r="AB74" s="84" t="s">
        <v>342</v>
      </c>
    </row>
    <row r="75" spans="1:28" x14ac:dyDescent="0.25">
      <c r="A75" s="85" t="s">
        <v>334</v>
      </c>
      <c r="B75" s="92">
        <v>5411090</v>
      </c>
      <c r="C75" s="92">
        <v>3092051</v>
      </c>
      <c r="D75" s="92">
        <v>1795008</v>
      </c>
      <c r="E75" s="85" t="s">
        <v>250</v>
      </c>
      <c r="F75" s="85" t="s">
        <v>250</v>
      </c>
      <c r="G75" s="85" t="s">
        <v>250</v>
      </c>
      <c r="H75" s="85" t="s">
        <v>250</v>
      </c>
      <c r="I75" s="85" t="s">
        <v>250</v>
      </c>
      <c r="J75" s="85" t="s">
        <v>250</v>
      </c>
      <c r="K75" s="85" t="s">
        <v>250</v>
      </c>
      <c r="L75" s="85" t="s">
        <v>250</v>
      </c>
      <c r="M75" s="85" t="s">
        <v>250</v>
      </c>
      <c r="N75" s="92">
        <v>3092051</v>
      </c>
      <c r="O75" s="308" t="s">
        <v>250</v>
      </c>
      <c r="P75" s="308" t="s">
        <v>250</v>
      </c>
      <c r="Q75" s="308" t="s">
        <v>250</v>
      </c>
      <c r="R75" s="309">
        <v>3865064</v>
      </c>
      <c r="S75" s="308" t="s">
        <v>250</v>
      </c>
      <c r="T75" s="308" t="s">
        <v>250</v>
      </c>
      <c r="U75" s="308" t="s">
        <v>250</v>
      </c>
      <c r="V75" s="309">
        <v>17255264</v>
      </c>
      <c r="W75" s="310">
        <f t="shared" si="0"/>
        <v>0</v>
      </c>
      <c r="X75" s="310"/>
      <c r="Y75" s="310"/>
      <c r="Z75" s="311">
        <f t="shared" si="1"/>
        <v>12368205</v>
      </c>
      <c r="AA75" s="311">
        <f t="shared" si="2"/>
        <v>4887059</v>
      </c>
      <c r="AB75" s="84" t="s">
        <v>304</v>
      </c>
    </row>
    <row r="76" spans="1:28" x14ac:dyDescent="0.25">
      <c r="A76" s="85" t="s">
        <v>365</v>
      </c>
      <c r="B76" s="92">
        <v>913044</v>
      </c>
      <c r="C76" s="92">
        <v>521739</v>
      </c>
      <c r="D76" s="92">
        <v>391304</v>
      </c>
      <c r="E76" s="85" t="s">
        <v>250</v>
      </c>
      <c r="F76" s="85" t="s">
        <v>250</v>
      </c>
      <c r="G76" s="85" t="s">
        <v>250</v>
      </c>
      <c r="H76" s="85" t="s">
        <v>250</v>
      </c>
      <c r="I76" s="85" t="s">
        <v>250</v>
      </c>
      <c r="J76" s="85" t="s">
        <v>250</v>
      </c>
      <c r="K76" s="85" t="s">
        <v>250</v>
      </c>
      <c r="L76" s="85" t="s">
        <v>250</v>
      </c>
      <c r="M76" s="85" t="s">
        <v>250</v>
      </c>
      <c r="N76" s="92">
        <v>521739</v>
      </c>
      <c r="O76" s="308" t="s">
        <v>250</v>
      </c>
      <c r="P76" s="308" t="s">
        <v>250</v>
      </c>
      <c r="Q76" s="308" t="s">
        <v>250</v>
      </c>
      <c r="R76" s="309">
        <v>652174</v>
      </c>
      <c r="S76" s="308" t="s">
        <v>250</v>
      </c>
      <c r="T76" s="308" t="s">
        <v>250</v>
      </c>
      <c r="U76" s="308" t="s">
        <v>250</v>
      </c>
      <c r="V76" s="309">
        <v>3000000</v>
      </c>
      <c r="W76" s="310"/>
      <c r="X76" s="310"/>
      <c r="Y76" s="310"/>
      <c r="Z76" s="311">
        <f t="shared" si="1"/>
        <v>2086957</v>
      </c>
      <c r="AA76" s="311">
        <f t="shared" si="2"/>
        <v>913043</v>
      </c>
      <c r="AB76" s="91" t="s">
        <v>303</v>
      </c>
    </row>
    <row r="77" spans="1:28" x14ac:dyDescent="0.25">
      <c r="A77" s="85" t="s">
        <v>366</v>
      </c>
      <c r="B77" s="92">
        <v>5066727</v>
      </c>
      <c r="C77" s="92">
        <v>2895273</v>
      </c>
      <c r="D77" s="92">
        <v>1447636</v>
      </c>
      <c r="E77" s="85" t="s">
        <v>250</v>
      </c>
      <c r="F77" s="85" t="s">
        <v>250</v>
      </c>
      <c r="G77" s="85" t="s">
        <v>250</v>
      </c>
      <c r="H77" s="85" t="s">
        <v>250</v>
      </c>
      <c r="I77" s="85" t="s">
        <v>250</v>
      </c>
      <c r="J77" s="85" t="s">
        <v>250</v>
      </c>
      <c r="K77" s="85" t="s">
        <v>250</v>
      </c>
      <c r="L77" s="85" t="s">
        <v>250</v>
      </c>
      <c r="M77" s="85" t="s">
        <v>250</v>
      </c>
      <c r="N77" s="92">
        <v>10895273</v>
      </c>
      <c r="O77" s="308" t="s">
        <v>250</v>
      </c>
      <c r="P77" s="308" t="s">
        <v>250</v>
      </c>
      <c r="Q77" s="308" t="s">
        <v>250</v>
      </c>
      <c r="R77" s="309">
        <v>3619091</v>
      </c>
      <c r="S77" s="308" t="s">
        <v>250</v>
      </c>
      <c r="T77" s="308" t="s">
        <v>250</v>
      </c>
      <c r="U77" s="308" t="s">
        <v>250</v>
      </c>
      <c r="V77" s="309">
        <v>23924000</v>
      </c>
      <c r="W77" s="310"/>
      <c r="X77" s="310"/>
      <c r="Y77" s="310"/>
      <c r="Z77" s="311">
        <f t="shared" si="1"/>
        <v>19581091</v>
      </c>
      <c r="AA77" s="311">
        <f t="shared" si="2"/>
        <v>4342909</v>
      </c>
      <c r="AB77" s="91" t="s">
        <v>303</v>
      </c>
    </row>
    <row r="78" spans="1:28" x14ac:dyDescent="0.25">
      <c r="A78" s="85" t="s">
        <v>797</v>
      </c>
      <c r="B78" s="85" t="s">
        <v>250</v>
      </c>
      <c r="C78" s="85" t="s">
        <v>250</v>
      </c>
      <c r="D78" s="85" t="s">
        <v>250</v>
      </c>
      <c r="E78" s="92">
        <v>-265908422</v>
      </c>
      <c r="F78" s="92">
        <v>178158643</v>
      </c>
      <c r="G78" s="92">
        <v>87749779</v>
      </c>
      <c r="H78" s="92">
        <v>-60678000</v>
      </c>
      <c r="I78" s="92">
        <v>20023740</v>
      </c>
      <c r="J78" s="92">
        <v>40654260</v>
      </c>
      <c r="K78" s="92">
        <v>-197018598</v>
      </c>
      <c r="L78" s="92">
        <v>65016138</v>
      </c>
      <c r="M78" s="92">
        <v>132002460</v>
      </c>
      <c r="N78" s="92">
        <v>-2709872557</v>
      </c>
      <c r="O78" s="309">
        <v>1815614613</v>
      </c>
      <c r="P78" s="309">
        <v>894257944</v>
      </c>
      <c r="Q78" s="308" t="s">
        <v>250</v>
      </c>
      <c r="R78" s="309">
        <v>-1998225988.6200001</v>
      </c>
      <c r="S78" s="309">
        <v>1338811411.6199999</v>
      </c>
      <c r="T78" s="309">
        <v>659414577</v>
      </c>
      <c r="U78" s="308" t="s">
        <v>250</v>
      </c>
      <c r="V78" s="309">
        <v>0</v>
      </c>
      <c r="W78" s="310"/>
      <c r="X78" s="310"/>
      <c r="Y78" s="310"/>
      <c r="Z78" s="311">
        <f t="shared" si="1"/>
        <v>0</v>
      </c>
      <c r="AA78" s="311">
        <f t="shared" si="2"/>
        <v>0</v>
      </c>
    </row>
    <row r="79" spans="1:28" x14ac:dyDescent="0.25">
      <c r="A79" s="85" t="s">
        <v>798</v>
      </c>
      <c r="B79" s="92">
        <v>2055578581</v>
      </c>
      <c r="C79" s="92">
        <v>4057101270.8800001</v>
      </c>
      <c r="D79" s="92">
        <v>1601726099</v>
      </c>
      <c r="E79" s="92">
        <v>0</v>
      </c>
      <c r="F79" s="92">
        <v>178158643</v>
      </c>
      <c r="G79" s="92">
        <v>87749779</v>
      </c>
      <c r="H79" s="92">
        <v>0</v>
      </c>
      <c r="I79" s="92">
        <v>20023740</v>
      </c>
      <c r="J79" s="92">
        <v>40654260</v>
      </c>
      <c r="K79" s="92">
        <v>0</v>
      </c>
      <c r="L79" s="92">
        <v>65016138</v>
      </c>
      <c r="M79" s="92">
        <v>132002460</v>
      </c>
      <c r="N79" s="92">
        <v>0</v>
      </c>
      <c r="O79" s="309">
        <v>1815614613</v>
      </c>
      <c r="P79" s="309">
        <v>894257944</v>
      </c>
      <c r="Q79" s="309">
        <v>765384750</v>
      </c>
      <c r="R79" s="309">
        <v>-1.1920928955078125E-7</v>
      </c>
      <c r="S79" s="309">
        <v>1338811411.6199999</v>
      </c>
      <c r="T79" s="309">
        <v>659414577</v>
      </c>
      <c r="U79" s="309">
        <v>178715636.90000001</v>
      </c>
      <c r="V79" s="309">
        <v>13890209903.400002</v>
      </c>
      <c r="W79" s="310"/>
      <c r="X79" s="310"/>
      <c r="Y79" s="310"/>
      <c r="Z79" s="311">
        <f>SUM(Z17:Z78)</f>
        <v>7979939623.6199999</v>
      </c>
      <c r="AA79" s="311">
        <f>SUM(AA17:AA78)</f>
        <v>5631554642.8800001</v>
      </c>
    </row>
    <row r="80" spans="1:28" x14ac:dyDescent="0.25">
      <c r="A80" s="88"/>
      <c r="B80" s="90"/>
      <c r="C80" s="90"/>
      <c r="D80" s="90"/>
      <c r="E80" s="90"/>
      <c r="F80" s="90"/>
      <c r="G80" s="90"/>
      <c r="H80" s="90"/>
      <c r="I80" s="90"/>
      <c r="J80" s="90"/>
      <c r="K80" s="90"/>
      <c r="L80" s="90"/>
      <c r="M80" s="90"/>
      <c r="N80" s="90"/>
      <c r="O80" s="90"/>
      <c r="P80" s="90"/>
      <c r="Q80" s="90"/>
      <c r="R80" s="90"/>
      <c r="S80" s="90"/>
      <c r="T80" s="90"/>
      <c r="U80" s="90"/>
      <c r="V80" s="90"/>
      <c r="W80" s="310"/>
      <c r="X80" s="310"/>
      <c r="Y80" s="310"/>
      <c r="Z80" s="311"/>
      <c r="AA80" s="311"/>
    </row>
    <row r="81" spans="1:28" x14ac:dyDescent="0.25">
      <c r="B81" s="228">
        <f t="shared" ref="B81:U81" si="3">B75-SUM(B17:B74)</f>
        <v>-2038776630</v>
      </c>
      <c r="C81" s="228">
        <f t="shared" si="3"/>
        <v>-4047500156.8800001</v>
      </c>
      <c r="D81" s="228">
        <f t="shared" si="3"/>
        <v>-1596297143</v>
      </c>
      <c r="E81" s="228">
        <f t="shared" si="3"/>
        <v>-265908422</v>
      </c>
      <c r="F81" s="228">
        <f t="shared" si="3"/>
        <v>0</v>
      </c>
      <c r="G81" s="228">
        <f t="shared" si="3"/>
        <v>0</v>
      </c>
      <c r="H81" s="228">
        <f t="shared" si="3"/>
        <v>-60678000</v>
      </c>
      <c r="I81" s="228">
        <f t="shared" si="3"/>
        <v>0</v>
      </c>
      <c r="J81" s="228">
        <f t="shared" si="3"/>
        <v>0</v>
      </c>
      <c r="K81" s="228">
        <f t="shared" si="3"/>
        <v>-197018598</v>
      </c>
      <c r="L81" s="228">
        <f t="shared" si="3"/>
        <v>0</v>
      </c>
      <c r="M81" s="228">
        <f t="shared" si="3"/>
        <v>0</v>
      </c>
      <c r="N81" s="228">
        <f t="shared" si="3"/>
        <v>-2692271443</v>
      </c>
      <c r="O81" s="228">
        <f t="shared" si="3"/>
        <v>0</v>
      </c>
      <c r="P81" s="228">
        <f t="shared" si="3"/>
        <v>0</v>
      </c>
      <c r="Q81" s="228">
        <f t="shared" si="3"/>
        <v>-765384750</v>
      </c>
      <c r="R81" s="228">
        <f t="shared" si="3"/>
        <v>-1986224595.6199999</v>
      </c>
      <c r="S81" s="228">
        <f t="shared" si="3"/>
        <v>0</v>
      </c>
      <c r="T81" s="228">
        <f t="shared" si="3"/>
        <v>0</v>
      </c>
      <c r="U81" s="228">
        <f t="shared" si="3"/>
        <v>-178715636.89999998</v>
      </c>
      <c r="V81" s="228">
        <f>V75-SUM(V17:V74)</f>
        <v>-13828775375.4</v>
      </c>
    </row>
    <row r="82" spans="1:28" x14ac:dyDescent="0.25">
      <c r="A82" s="83" t="s">
        <v>799</v>
      </c>
      <c r="V82" s="228">
        <v>-28792000</v>
      </c>
      <c r="Z82" s="224">
        <v>-28792000</v>
      </c>
      <c r="AB82" s="91" t="s">
        <v>303</v>
      </c>
    </row>
    <row r="83" spans="1:28" x14ac:dyDescent="0.25">
      <c r="A83" s="83" t="s">
        <v>800</v>
      </c>
      <c r="V83" s="228">
        <v>161795064</v>
      </c>
      <c r="Z83" s="224">
        <v>161795064</v>
      </c>
      <c r="AB83" s="91" t="s">
        <v>303</v>
      </c>
    </row>
    <row r="84" spans="1:28" x14ac:dyDescent="0.25">
      <c r="A84" s="83" t="s">
        <v>801</v>
      </c>
      <c r="V84" s="228">
        <v>12078181</v>
      </c>
      <c r="Z84" s="224">
        <v>12078181</v>
      </c>
      <c r="AB84" s="91" t="s">
        <v>303</v>
      </c>
    </row>
    <row r="85" spans="1:28" x14ac:dyDescent="0.25">
      <c r="A85" s="300" t="s">
        <v>802</v>
      </c>
      <c r="V85" s="228">
        <v>770000</v>
      </c>
      <c r="Z85" s="224">
        <v>770000</v>
      </c>
      <c r="AB85" s="84" t="s">
        <v>304</v>
      </c>
    </row>
    <row r="86" spans="1:28" x14ac:dyDescent="0.25">
      <c r="A86" s="88" t="s">
        <v>803</v>
      </c>
      <c r="Z86" s="310">
        <f>SUM(Z81:Z85)</f>
        <v>145851245</v>
      </c>
      <c r="AA86" s="310">
        <f>SUM(AA81:AA85)</f>
        <v>0</v>
      </c>
    </row>
    <row r="87" spans="1:28" x14ac:dyDescent="0.25">
      <c r="Z87" s="229">
        <f>Z86/1000+'[1]VAS PL'!F20+Z79/1000</f>
        <v>1793.8686199998483</v>
      </c>
      <c r="AA87" s="222">
        <f>AA86/1000+'[1]VAS PL'!F15+AA79/10^3</f>
        <v>-0.35711999982595444</v>
      </c>
    </row>
    <row r="91" spans="1:28" x14ac:dyDescent="0.25">
      <c r="V91" s="91" t="s">
        <v>306</v>
      </c>
      <c r="Z91" s="228">
        <f>SUMIFS(Z$17:Z$85,$AB$17:$AB$85,$V91)</f>
        <v>3980499620</v>
      </c>
      <c r="AA91" s="228">
        <f>SUMIFS(AA$17:AA$85,$AB$17:$AB$85,$V91)</f>
        <v>4880479116.8800001</v>
      </c>
    </row>
    <row r="92" spans="1:28" x14ac:dyDescent="0.25">
      <c r="V92" s="84" t="s">
        <v>361</v>
      </c>
      <c r="Z92" s="228">
        <f t="shared" ref="Z92:AA98" si="4">SUMIFS(Z$17:Z$85,$AB$17:$AB$85,$V92)</f>
        <v>589923069.75999999</v>
      </c>
      <c r="AA92" s="228">
        <f t="shared" si="4"/>
        <v>0</v>
      </c>
    </row>
    <row r="93" spans="1:28" x14ac:dyDescent="0.25">
      <c r="V93" s="84" t="s">
        <v>342</v>
      </c>
      <c r="Z93" s="228">
        <f t="shared" si="4"/>
        <v>765384750</v>
      </c>
      <c r="AA93" s="228">
        <f t="shared" si="4"/>
        <v>0</v>
      </c>
    </row>
    <row r="94" spans="1:28" x14ac:dyDescent="0.25">
      <c r="V94" s="84" t="s">
        <v>304</v>
      </c>
      <c r="Z94" s="228">
        <f t="shared" si="4"/>
        <v>1862172373.8600001</v>
      </c>
      <c r="AA94" s="228">
        <f t="shared" si="4"/>
        <v>533842267</v>
      </c>
    </row>
    <row r="95" spans="1:28" x14ac:dyDescent="0.25">
      <c r="V95" s="84" t="s">
        <v>354</v>
      </c>
      <c r="Z95" s="228">
        <f t="shared" si="4"/>
        <v>126081403</v>
      </c>
      <c r="AA95" s="228">
        <f t="shared" si="4"/>
        <v>49734379</v>
      </c>
    </row>
    <row r="96" spans="1:28" x14ac:dyDescent="0.25">
      <c r="V96" s="91" t="s">
        <v>326</v>
      </c>
      <c r="Z96" s="228">
        <f t="shared" si="4"/>
        <v>381039922</v>
      </c>
      <c r="AA96" s="228">
        <f t="shared" si="4"/>
        <v>150594824</v>
      </c>
    </row>
    <row r="97" spans="22:27" x14ac:dyDescent="0.25">
      <c r="V97" s="84" t="s">
        <v>364</v>
      </c>
      <c r="Z97" s="228">
        <f t="shared" si="4"/>
        <v>14309539</v>
      </c>
      <c r="AA97" s="228">
        <f t="shared" si="4"/>
        <v>5655422</v>
      </c>
    </row>
    <row r="98" spans="22:27" x14ac:dyDescent="0.25">
      <c r="V98" s="91" t="s">
        <v>303</v>
      </c>
      <c r="Z98" s="228">
        <f t="shared" si="4"/>
        <v>406380191</v>
      </c>
      <c r="AA98" s="228">
        <f t="shared" si="4"/>
        <v>11248634</v>
      </c>
    </row>
    <row r="99" spans="22:27" x14ac:dyDescent="0.25">
      <c r="Z99" s="228">
        <f>SUM(Z91:Z98)</f>
        <v>8125790868.6200008</v>
      </c>
      <c r="AA99" s="228">
        <f>SUM(AA91:AA98)</f>
        <v>5631554642.8800001</v>
      </c>
    </row>
  </sheetData>
  <mergeCells count="1">
    <mergeCell ref="X14:Y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Q426"/>
  <sheetViews>
    <sheetView topLeftCell="G1" workbookViewId="0">
      <selection activeCell="L113" sqref="L113"/>
    </sheetView>
  </sheetViews>
  <sheetFormatPr defaultColWidth="34.42578125" defaultRowHeight="15" x14ac:dyDescent="0.25"/>
  <cols>
    <col min="1" max="1" width="13.5703125" bestFit="1" customWidth="1"/>
    <col min="2" max="2" width="11.85546875" bestFit="1" customWidth="1"/>
    <col min="3" max="3" width="9.5703125" bestFit="1" customWidth="1"/>
    <col min="4" max="4" width="14" bestFit="1" customWidth="1"/>
    <col min="5" max="5" width="13.42578125" bestFit="1" customWidth="1"/>
    <col min="6" max="6" width="8.7109375" bestFit="1" customWidth="1"/>
    <col min="7" max="7" width="11.42578125" bestFit="1" customWidth="1"/>
    <col min="8" max="8" width="13.85546875" bestFit="1" customWidth="1"/>
    <col min="9" max="9" width="11.140625" bestFit="1" customWidth="1"/>
    <col min="10" max="10" width="13" bestFit="1" customWidth="1"/>
    <col min="11" max="11" width="12.5703125" style="255" bestFit="1" customWidth="1"/>
    <col min="12" max="12" width="15.140625" bestFit="1" customWidth="1"/>
    <col min="13" max="14" width="15.5703125" bestFit="1" customWidth="1"/>
    <col min="15" max="15" width="15.7109375" bestFit="1" customWidth="1"/>
    <col min="16" max="16" width="11.85546875" bestFit="1" customWidth="1"/>
    <col min="17" max="17" width="6.85546875" bestFit="1" customWidth="1"/>
    <col min="18" max="18" width="37.7109375" bestFit="1" customWidth="1"/>
    <col min="19" max="19" width="13.42578125" bestFit="1" customWidth="1"/>
    <col min="20" max="20" width="11.85546875" bestFit="1" customWidth="1"/>
    <col min="21" max="21" width="7" bestFit="1" customWidth="1"/>
    <col min="22" max="22" width="8" bestFit="1" customWidth="1"/>
    <col min="23" max="23" width="14" bestFit="1" customWidth="1"/>
    <col min="24" max="24" width="9.140625" bestFit="1" customWidth="1"/>
    <col min="25" max="25" width="11.85546875" bestFit="1" customWidth="1"/>
    <col min="26" max="26" width="12.7109375" bestFit="1" customWidth="1"/>
    <col min="27" max="27" width="16.140625" bestFit="1" customWidth="1"/>
    <col min="28" max="29" width="11.28515625" bestFit="1" customWidth="1"/>
    <col min="30" max="30" width="12.28515625" bestFit="1" customWidth="1"/>
    <col min="31" max="31" width="10.28515625" bestFit="1" customWidth="1"/>
    <col min="32" max="32" width="14.7109375" bestFit="1" customWidth="1"/>
    <col min="33" max="33" width="14.85546875" bestFit="1" customWidth="1"/>
    <col min="34" max="34" width="7.140625" bestFit="1" customWidth="1"/>
    <col min="35" max="35" width="7.5703125" bestFit="1" customWidth="1"/>
    <col min="36" max="36" width="14.28515625" bestFit="1" customWidth="1"/>
    <col min="37" max="37" width="7.85546875" bestFit="1" customWidth="1"/>
    <col min="38" max="38" width="8.42578125" bestFit="1" customWidth="1"/>
    <col min="39" max="39" width="10.42578125" bestFit="1" customWidth="1"/>
    <col min="40" max="40" width="11.28515625" bestFit="1" customWidth="1"/>
    <col min="41" max="41" width="13.28515625" bestFit="1" customWidth="1"/>
    <col min="42" max="42" width="17.42578125" bestFit="1" customWidth="1"/>
    <col min="43" max="43" width="11.42578125" bestFit="1" customWidth="1"/>
    <col min="44" max="44" width="8.28515625" bestFit="1" customWidth="1"/>
    <col min="45" max="45" width="14" bestFit="1" customWidth="1"/>
    <col min="46" max="46" width="13.28515625" bestFit="1" customWidth="1"/>
    <col min="47" max="47" width="7.28515625" bestFit="1" customWidth="1"/>
    <col min="48" max="48" width="10.7109375" bestFit="1" customWidth="1"/>
    <col min="49" max="49" width="9.5703125" bestFit="1" customWidth="1"/>
    <col min="50" max="50" width="9.7109375" bestFit="1" customWidth="1"/>
    <col min="51" max="51" width="11.28515625" bestFit="1" customWidth="1"/>
    <col min="52" max="52" width="28.5703125" bestFit="1" customWidth="1"/>
    <col min="53" max="53" width="8.7109375" bestFit="1" customWidth="1"/>
    <col min="54" max="54" width="13.85546875" bestFit="1" customWidth="1"/>
    <col min="55" max="56" width="8.7109375" bestFit="1" customWidth="1"/>
    <col min="57" max="57" width="14" bestFit="1" customWidth="1"/>
    <col min="58" max="58" width="7.85546875" bestFit="1" customWidth="1"/>
    <col min="59" max="59" width="12.42578125" bestFit="1" customWidth="1"/>
    <col min="60" max="60" width="9.140625" bestFit="1" customWidth="1"/>
    <col min="61" max="61" width="18.85546875" bestFit="1" customWidth="1"/>
    <col min="62" max="62" width="24.7109375" bestFit="1" customWidth="1"/>
    <col min="63" max="63" width="22" bestFit="1" customWidth="1"/>
    <col min="64" max="64" width="17.7109375" bestFit="1" customWidth="1"/>
    <col min="65" max="65" width="18" bestFit="1" customWidth="1"/>
    <col min="66" max="66" width="8.85546875" bestFit="1" customWidth="1"/>
    <col min="67" max="67" width="8.140625" bestFit="1" customWidth="1"/>
    <col min="68" max="68" width="11.140625" bestFit="1" customWidth="1"/>
    <col min="69" max="69" width="13.85546875" bestFit="1" customWidth="1"/>
  </cols>
  <sheetData>
    <row r="1" spans="1:69" x14ac:dyDescent="0.25">
      <c r="A1" s="81" t="s">
        <v>288</v>
      </c>
    </row>
    <row r="2" spans="1:69" x14ac:dyDescent="0.25">
      <c r="A2" s="82" t="s">
        <v>289</v>
      </c>
    </row>
    <row r="3" spans="1:69" x14ac:dyDescent="0.25">
      <c r="A3" s="395" t="s">
        <v>380</v>
      </c>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395"/>
      <c r="AR3" s="395"/>
      <c r="AS3" s="395"/>
      <c r="AT3" s="395"/>
      <c r="AU3" s="395"/>
      <c r="AV3" s="395"/>
      <c r="AW3" s="395"/>
      <c r="AX3" s="395"/>
      <c r="AY3" s="395"/>
      <c r="AZ3" s="395"/>
      <c r="BA3" s="395"/>
      <c r="BB3" s="395"/>
      <c r="BC3" s="395"/>
      <c r="BD3" s="395"/>
      <c r="BE3" s="395"/>
      <c r="BF3" s="395"/>
      <c r="BG3" s="395"/>
      <c r="BH3" s="395"/>
      <c r="BI3" s="395"/>
      <c r="BJ3" s="395"/>
      <c r="BK3" s="395"/>
      <c r="BL3" s="395"/>
      <c r="BM3" s="395"/>
      <c r="BN3" s="395"/>
      <c r="BO3" s="395"/>
      <c r="BP3" s="395"/>
    </row>
    <row r="4" spans="1:69" s="224" customFormat="1" x14ac:dyDescent="0.25">
      <c r="A4" s="230" t="s">
        <v>176</v>
      </c>
      <c r="B4" s="230" t="s">
        <v>177</v>
      </c>
      <c r="C4" s="230" t="s">
        <v>178</v>
      </c>
      <c r="D4" s="230" t="s">
        <v>179</v>
      </c>
      <c r="E4" s="230" t="s">
        <v>180</v>
      </c>
      <c r="F4" s="230" t="s">
        <v>181</v>
      </c>
      <c r="G4" s="230" t="s">
        <v>182</v>
      </c>
      <c r="H4" s="230" t="s">
        <v>183</v>
      </c>
      <c r="I4" s="230" t="s">
        <v>184</v>
      </c>
      <c r="J4" s="230" t="s">
        <v>185</v>
      </c>
      <c r="K4" s="252" t="s">
        <v>186</v>
      </c>
      <c r="L4" s="230" t="s">
        <v>187</v>
      </c>
      <c r="M4" s="230" t="s">
        <v>188</v>
      </c>
      <c r="N4" s="230" t="s">
        <v>189</v>
      </c>
      <c r="O4" s="230" t="s">
        <v>190</v>
      </c>
      <c r="P4" s="230" t="s">
        <v>191</v>
      </c>
      <c r="Q4" s="230" t="s">
        <v>192</v>
      </c>
      <c r="R4" s="230" t="s">
        <v>193</v>
      </c>
      <c r="S4" s="230" t="s">
        <v>194</v>
      </c>
      <c r="T4" s="230" t="s">
        <v>195</v>
      </c>
      <c r="U4" s="230" t="s">
        <v>196</v>
      </c>
      <c r="V4" s="230" t="s">
        <v>197</v>
      </c>
      <c r="W4" s="230" t="s">
        <v>198</v>
      </c>
      <c r="X4" s="230" t="s">
        <v>199</v>
      </c>
      <c r="Y4" s="230" t="s">
        <v>200</v>
      </c>
      <c r="Z4" s="230" t="s">
        <v>201</v>
      </c>
      <c r="AA4" s="230" t="s">
        <v>202</v>
      </c>
      <c r="AB4" s="230" t="s">
        <v>203</v>
      </c>
      <c r="AC4" s="230" t="s">
        <v>204</v>
      </c>
      <c r="AD4" s="230" t="s">
        <v>205</v>
      </c>
      <c r="AE4" s="230" t="s">
        <v>206</v>
      </c>
      <c r="AF4" s="230" t="s">
        <v>207</v>
      </c>
      <c r="AG4" s="230" t="s">
        <v>208</v>
      </c>
      <c r="AH4" s="230" t="s">
        <v>209</v>
      </c>
      <c r="AI4" s="230" t="s">
        <v>210</v>
      </c>
      <c r="AJ4" s="230" t="s">
        <v>211</v>
      </c>
      <c r="AK4" s="230" t="s">
        <v>212</v>
      </c>
      <c r="AL4" s="230" t="s">
        <v>213</v>
      </c>
      <c r="AM4" s="230" t="s">
        <v>214</v>
      </c>
      <c r="AN4" s="231" t="s">
        <v>215</v>
      </c>
      <c r="AO4" s="230" t="s">
        <v>216</v>
      </c>
      <c r="AP4" s="230" t="s">
        <v>217</v>
      </c>
      <c r="AQ4" s="230" t="s">
        <v>218</v>
      </c>
      <c r="AR4" s="230" t="s">
        <v>219</v>
      </c>
      <c r="AS4" s="230" t="s">
        <v>220</v>
      </c>
      <c r="AT4" s="230" t="s">
        <v>221</v>
      </c>
      <c r="AU4" s="230" t="s">
        <v>222</v>
      </c>
      <c r="AV4" s="230" t="s">
        <v>223</v>
      </c>
      <c r="AW4" s="230" t="s">
        <v>224</v>
      </c>
      <c r="AX4" s="230" t="s">
        <v>225</v>
      </c>
      <c r="AY4" s="230" t="s">
        <v>226</v>
      </c>
      <c r="AZ4" s="230" t="s">
        <v>227</v>
      </c>
      <c r="BA4" s="230" t="s">
        <v>228</v>
      </c>
      <c r="BB4" s="230" t="s">
        <v>229</v>
      </c>
      <c r="BC4" s="230" t="s">
        <v>230</v>
      </c>
      <c r="BD4" s="230" t="s">
        <v>231</v>
      </c>
      <c r="BE4" s="230" t="s">
        <v>232</v>
      </c>
      <c r="BF4" s="230" t="s">
        <v>233</v>
      </c>
      <c r="BG4" s="230" t="s">
        <v>234</v>
      </c>
      <c r="BH4" s="230" t="s">
        <v>235</v>
      </c>
      <c r="BI4" s="230" t="s">
        <v>236</v>
      </c>
      <c r="BJ4" s="230" t="s">
        <v>237</v>
      </c>
      <c r="BK4" s="230" t="s">
        <v>238</v>
      </c>
      <c r="BL4" s="230" t="s">
        <v>239</v>
      </c>
      <c r="BM4" s="230" t="s">
        <v>240</v>
      </c>
      <c r="BN4" s="230" t="s">
        <v>241</v>
      </c>
      <c r="BO4" s="230" t="s">
        <v>242</v>
      </c>
      <c r="BP4" s="230" t="s">
        <v>290</v>
      </c>
      <c r="BQ4" s="68" t="s">
        <v>726</v>
      </c>
    </row>
    <row r="5" spans="1:69" s="224" customFormat="1" hidden="1" x14ac:dyDescent="0.25">
      <c r="A5" s="232">
        <v>2020</v>
      </c>
      <c r="B5" s="233">
        <v>1</v>
      </c>
      <c r="C5" s="234" t="s">
        <v>243</v>
      </c>
      <c r="D5" s="234" t="s">
        <v>244</v>
      </c>
      <c r="E5" s="234" t="s">
        <v>244</v>
      </c>
      <c r="F5" s="234" t="s">
        <v>381</v>
      </c>
      <c r="G5" s="234" t="s">
        <v>382</v>
      </c>
      <c r="H5" s="234" t="s">
        <v>592</v>
      </c>
      <c r="I5" s="235" t="s">
        <v>394</v>
      </c>
      <c r="J5" s="234" t="s">
        <v>378</v>
      </c>
      <c r="K5" s="319">
        <v>-4744.43</v>
      </c>
      <c r="L5" s="236">
        <v>-110335581.39</v>
      </c>
      <c r="M5" s="237">
        <v>-6278.3</v>
      </c>
      <c r="N5" s="237">
        <v>-4744.43</v>
      </c>
      <c r="O5" s="237">
        <v>-36844.5</v>
      </c>
      <c r="P5" s="238">
        <v>0</v>
      </c>
      <c r="Q5" s="238">
        <v>0</v>
      </c>
      <c r="R5" s="234" t="s">
        <v>808</v>
      </c>
      <c r="S5" s="234" t="s">
        <v>247</v>
      </c>
      <c r="T5" s="234" t="s">
        <v>248</v>
      </c>
      <c r="U5" s="234" t="s">
        <v>249</v>
      </c>
      <c r="V5" s="233">
        <v>0</v>
      </c>
      <c r="W5" s="232">
        <v>61</v>
      </c>
      <c r="X5" s="234" t="s">
        <v>250</v>
      </c>
      <c r="Y5" s="239">
        <v>43861</v>
      </c>
      <c r="Z5" s="239">
        <v>43861</v>
      </c>
      <c r="AA5" s="240">
        <v>43866.96912037037</v>
      </c>
      <c r="AB5" s="234" t="s">
        <v>251</v>
      </c>
      <c r="AC5" s="234" t="s">
        <v>252</v>
      </c>
      <c r="AD5" s="234" t="s">
        <v>253</v>
      </c>
      <c r="AE5" s="234" t="s">
        <v>284</v>
      </c>
      <c r="AF5" s="235"/>
      <c r="AG5" s="234" t="s">
        <v>809</v>
      </c>
      <c r="AH5" s="235"/>
      <c r="AI5" s="235"/>
      <c r="AJ5" s="234" t="s">
        <v>383</v>
      </c>
      <c r="AK5" s="235"/>
      <c r="AL5" s="235"/>
      <c r="AM5" s="235"/>
      <c r="AN5" s="234" t="s">
        <v>384</v>
      </c>
      <c r="AO5" s="234" t="s">
        <v>622</v>
      </c>
      <c r="AP5" s="235"/>
      <c r="AQ5" s="235"/>
      <c r="AR5" s="235"/>
      <c r="AS5" s="235"/>
      <c r="AT5" s="235"/>
      <c r="AU5" s="235"/>
      <c r="AV5" s="235"/>
      <c r="AW5" s="235"/>
      <c r="AX5" s="235"/>
      <c r="AY5" s="235"/>
      <c r="AZ5" s="234" t="s">
        <v>385</v>
      </c>
      <c r="BA5" s="234" t="s">
        <v>597</v>
      </c>
      <c r="BB5" s="234" t="s">
        <v>598</v>
      </c>
      <c r="BC5" s="234" t="s">
        <v>266</v>
      </c>
      <c r="BD5" s="234" t="s">
        <v>266</v>
      </c>
      <c r="BE5" s="234" t="s">
        <v>810</v>
      </c>
      <c r="BF5" s="234" t="s">
        <v>597</v>
      </c>
      <c r="BG5" s="234" t="s">
        <v>599</v>
      </c>
      <c r="BH5" s="234" t="s">
        <v>600</v>
      </c>
      <c r="BI5" s="234" t="s">
        <v>263</v>
      </c>
      <c r="BJ5" s="234" t="s">
        <v>601</v>
      </c>
      <c r="BK5" s="234" t="s">
        <v>602</v>
      </c>
      <c r="BL5" s="234" t="s">
        <v>603</v>
      </c>
      <c r="BM5" s="234" t="s">
        <v>266</v>
      </c>
      <c r="BN5" s="234" t="s">
        <v>266</v>
      </c>
      <c r="BO5" s="235"/>
      <c r="BP5" s="234" t="s">
        <v>282</v>
      </c>
      <c r="BQ5" s="303"/>
    </row>
    <row r="6" spans="1:69" s="224" customFormat="1" hidden="1" x14ac:dyDescent="0.25">
      <c r="A6" s="241">
        <v>2020</v>
      </c>
      <c r="B6" s="242">
        <v>1</v>
      </c>
      <c r="C6" s="243" t="s">
        <v>243</v>
      </c>
      <c r="D6" s="243" t="s">
        <v>244</v>
      </c>
      <c r="E6" s="243" t="s">
        <v>244</v>
      </c>
      <c r="F6" s="243" t="s">
        <v>381</v>
      </c>
      <c r="G6" s="243" t="s">
        <v>386</v>
      </c>
      <c r="H6" s="243" t="s">
        <v>592</v>
      </c>
      <c r="I6" s="244" t="s">
        <v>394</v>
      </c>
      <c r="J6" s="243" t="s">
        <v>378</v>
      </c>
      <c r="K6" s="320">
        <v>-2885.79</v>
      </c>
      <c r="L6" s="245">
        <v>-67111395.349999994</v>
      </c>
      <c r="M6" s="246">
        <v>-3818.77</v>
      </c>
      <c r="N6" s="246">
        <v>-2885.79</v>
      </c>
      <c r="O6" s="246">
        <v>-22410.59</v>
      </c>
      <c r="P6" s="247">
        <v>0</v>
      </c>
      <c r="Q6" s="247">
        <v>0</v>
      </c>
      <c r="R6" s="243" t="s">
        <v>811</v>
      </c>
      <c r="S6" s="243" t="s">
        <v>247</v>
      </c>
      <c r="T6" s="243" t="s">
        <v>248</v>
      </c>
      <c r="U6" s="243" t="s">
        <v>249</v>
      </c>
      <c r="V6" s="242">
        <v>0</v>
      </c>
      <c r="W6" s="241">
        <v>61</v>
      </c>
      <c r="X6" s="243" t="s">
        <v>250</v>
      </c>
      <c r="Y6" s="248">
        <v>43861</v>
      </c>
      <c r="Z6" s="248">
        <v>43861</v>
      </c>
      <c r="AA6" s="249">
        <v>43866.96912037037</v>
      </c>
      <c r="AB6" s="243" t="s">
        <v>251</v>
      </c>
      <c r="AC6" s="243" t="s">
        <v>252</v>
      </c>
      <c r="AD6" s="243" t="s">
        <v>253</v>
      </c>
      <c r="AE6" s="243" t="s">
        <v>284</v>
      </c>
      <c r="AF6" s="244"/>
      <c r="AG6" s="243" t="s">
        <v>809</v>
      </c>
      <c r="AH6" s="244"/>
      <c r="AI6" s="244"/>
      <c r="AJ6" s="243" t="s">
        <v>383</v>
      </c>
      <c r="AK6" s="244"/>
      <c r="AL6" s="244"/>
      <c r="AM6" s="244"/>
      <c r="AN6" s="243" t="s">
        <v>384</v>
      </c>
      <c r="AO6" s="243" t="s">
        <v>622</v>
      </c>
      <c r="AP6" s="244"/>
      <c r="AQ6" s="244"/>
      <c r="AR6" s="244"/>
      <c r="AS6" s="244"/>
      <c r="AT6" s="244"/>
      <c r="AU6" s="244"/>
      <c r="AV6" s="244"/>
      <c r="AW6" s="244"/>
      <c r="AX6" s="244"/>
      <c r="AY6" s="244"/>
      <c r="AZ6" s="243" t="s">
        <v>387</v>
      </c>
      <c r="BA6" s="243" t="s">
        <v>597</v>
      </c>
      <c r="BB6" s="243" t="s">
        <v>598</v>
      </c>
      <c r="BC6" s="243" t="s">
        <v>266</v>
      </c>
      <c r="BD6" s="243" t="s">
        <v>266</v>
      </c>
      <c r="BE6" s="243" t="s">
        <v>810</v>
      </c>
      <c r="BF6" s="243" t="s">
        <v>597</v>
      </c>
      <c r="BG6" s="243" t="s">
        <v>599</v>
      </c>
      <c r="BH6" s="243" t="s">
        <v>600</v>
      </c>
      <c r="BI6" s="243" t="s">
        <v>263</v>
      </c>
      <c r="BJ6" s="243" t="s">
        <v>601</v>
      </c>
      <c r="BK6" s="243" t="s">
        <v>602</v>
      </c>
      <c r="BL6" s="243" t="s">
        <v>603</v>
      </c>
      <c r="BM6" s="243" t="s">
        <v>266</v>
      </c>
      <c r="BN6" s="243" t="s">
        <v>266</v>
      </c>
      <c r="BO6" s="244"/>
      <c r="BP6" s="243" t="s">
        <v>282</v>
      </c>
      <c r="BQ6" s="244"/>
    </row>
    <row r="7" spans="1:69" s="224" customFormat="1" hidden="1" x14ac:dyDescent="0.25">
      <c r="A7" s="232">
        <v>2020</v>
      </c>
      <c r="B7" s="233">
        <v>1</v>
      </c>
      <c r="C7" s="234" t="s">
        <v>243</v>
      </c>
      <c r="D7" s="234" t="s">
        <v>244</v>
      </c>
      <c r="E7" s="234" t="s">
        <v>244</v>
      </c>
      <c r="F7" s="234" t="s">
        <v>381</v>
      </c>
      <c r="G7" s="234" t="s">
        <v>388</v>
      </c>
      <c r="H7" s="234" t="s">
        <v>592</v>
      </c>
      <c r="I7" s="235"/>
      <c r="J7" s="234" t="s">
        <v>54</v>
      </c>
      <c r="K7" s="319">
        <v>-48018000</v>
      </c>
      <c r="L7" s="236">
        <v>-48018000</v>
      </c>
      <c r="M7" s="237">
        <v>-2737.03</v>
      </c>
      <c r="N7" s="237">
        <v>-2064.77</v>
      </c>
      <c r="O7" s="237">
        <v>-16034.71</v>
      </c>
      <c r="P7" s="238">
        <v>0</v>
      </c>
      <c r="Q7" s="238">
        <v>0</v>
      </c>
      <c r="R7" s="234" t="s">
        <v>812</v>
      </c>
      <c r="S7" s="234" t="s">
        <v>247</v>
      </c>
      <c r="T7" s="234" t="s">
        <v>248</v>
      </c>
      <c r="U7" s="234" t="s">
        <v>249</v>
      </c>
      <c r="V7" s="233">
        <v>0</v>
      </c>
      <c r="W7" s="232">
        <v>48</v>
      </c>
      <c r="X7" s="234" t="s">
        <v>250</v>
      </c>
      <c r="Y7" s="239">
        <v>43860</v>
      </c>
      <c r="Z7" s="239">
        <v>43860</v>
      </c>
      <c r="AA7" s="240">
        <v>43866.328136574077</v>
      </c>
      <c r="AB7" s="234" t="s">
        <v>612</v>
      </c>
      <c r="AC7" s="234" t="s">
        <v>252</v>
      </c>
      <c r="AD7" s="234" t="s">
        <v>253</v>
      </c>
      <c r="AE7" s="234" t="s">
        <v>270</v>
      </c>
      <c r="AF7" s="235"/>
      <c r="AG7" s="234" t="s">
        <v>616</v>
      </c>
      <c r="AH7" s="235"/>
      <c r="AI7" s="235"/>
      <c r="AJ7" s="234" t="s">
        <v>383</v>
      </c>
      <c r="AK7" s="235"/>
      <c r="AL7" s="235"/>
      <c r="AM7" s="235"/>
      <c r="AN7" s="234" t="s">
        <v>384</v>
      </c>
      <c r="AO7" s="234" t="s">
        <v>617</v>
      </c>
      <c r="AP7" s="235"/>
      <c r="AQ7" s="235"/>
      <c r="AR7" s="235"/>
      <c r="AS7" s="235"/>
      <c r="AT7" s="235"/>
      <c r="AU7" s="235"/>
      <c r="AV7" s="235"/>
      <c r="AW7" s="235"/>
      <c r="AX7" s="235"/>
      <c r="AY7" s="235"/>
      <c r="AZ7" s="234" t="s">
        <v>389</v>
      </c>
      <c r="BA7" s="234" t="s">
        <v>597</v>
      </c>
      <c r="BB7" s="234" t="s">
        <v>598</v>
      </c>
      <c r="BC7" s="234" t="s">
        <v>266</v>
      </c>
      <c r="BD7" s="234" t="s">
        <v>266</v>
      </c>
      <c r="BE7" s="234" t="s">
        <v>810</v>
      </c>
      <c r="BF7" s="234" t="s">
        <v>597</v>
      </c>
      <c r="BG7" s="234" t="s">
        <v>599</v>
      </c>
      <c r="BH7" s="234" t="s">
        <v>600</v>
      </c>
      <c r="BI7" s="234" t="s">
        <v>263</v>
      </c>
      <c r="BJ7" s="234" t="s">
        <v>601</v>
      </c>
      <c r="BK7" s="234" t="s">
        <v>602</v>
      </c>
      <c r="BL7" s="234" t="s">
        <v>603</v>
      </c>
      <c r="BM7" s="234" t="s">
        <v>266</v>
      </c>
      <c r="BN7" s="234" t="s">
        <v>266</v>
      </c>
      <c r="BO7" s="235"/>
      <c r="BP7" s="234" t="s">
        <v>282</v>
      </c>
      <c r="BQ7" s="303"/>
    </row>
    <row r="8" spans="1:69" s="224" customFormat="1" hidden="1" x14ac:dyDescent="0.25">
      <c r="A8" s="241">
        <v>2020</v>
      </c>
      <c r="B8" s="242">
        <v>1</v>
      </c>
      <c r="C8" s="243" t="s">
        <v>243</v>
      </c>
      <c r="D8" s="243" t="s">
        <v>244</v>
      </c>
      <c r="E8" s="243" t="s">
        <v>244</v>
      </c>
      <c r="F8" s="243" t="s">
        <v>381</v>
      </c>
      <c r="G8" s="243" t="s">
        <v>388</v>
      </c>
      <c r="H8" s="243" t="s">
        <v>592</v>
      </c>
      <c r="I8" s="244"/>
      <c r="J8" s="243" t="s">
        <v>54</v>
      </c>
      <c r="K8" s="320">
        <v>-1059000</v>
      </c>
      <c r="L8" s="245">
        <v>-1059000</v>
      </c>
      <c r="M8" s="246">
        <v>-60.36</v>
      </c>
      <c r="N8" s="246">
        <v>-45.54</v>
      </c>
      <c r="O8" s="246">
        <v>-353.63</v>
      </c>
      <c r="P8" s="247">
        <v>0</v>
      </c>
      <c r="Q8" s="247">
        <v>0</v>
      </c>
      <c r="R8" s="243" t="s">
        <v>813</v>
      </c>
      <c r="S8" s="243" t="s">
        <v>247</v>
      </c>
      <c r="T8" s="243" t="s">
        <v>248</v>
      </c>
      <c r="U8" s="243" t="s">
        <v>249</v>
      </c>
      <c r="V8" s="242">
        <v>0</v>
      </c>
      <c r="W8" s="241">
        <v>48</v>
      </c>
      <c r="X8" s="243" t="s">
        <v>250</v>
      </c>
      <c r="Y8" s="248">
        <v>43860</v>
      </c>
      <c r="Z8" s="248">
        <v>43860</v>
      </c>
      <c r="AA8" s="249">
        <v>43866.328136574077</v>
      </c>
      <c r="AB8" s="243" t="s">
        <v>612</v>
      </c>
      <c r="AC8" s="243" t="s">
        <v>252</v>
      </c>
      <c r="AD8" s="243" t="s">
        <v>253</v>
      </c>
      <c r="AE8" s="243" t="s">
        <v>270</v>
      </c>
      <c r="AF8" s="244"/>
      <c r="AG8" s="243" t="s">
        <v>616</v>
      </c>
      <c r="AH8" s="244"/>
      <c r="AI8" s="244"/>
      <c r="AJ8" s="243" t="s">
        <v>383</v>
      </c>
      <c r="AK8" s="244"/>
      <c r="AL8" s="244"/>
      <c r="AM8" s="244"/>
      <c r="AN8" s="243" t="s">
        <v>384</v>
      </c>
      <c r="AO8" s="243" t="s">
        <v>617</v>
      </c>
      <c r="AP8" s="244"/>
      <c r="AQ8" s="244"/>
      <c r="AR8" s="244"/>
      <c r="AS8" s="244"/>
      <c r="AT8" s="244"/>
      <c r="AU8" s="244"/>
      <c r="AV8" s="244"/>
      <c r="AW8" s="244"/>
      <c r="AX8" s="244"/>
      <c r="AY8" s="244"/>
      <c r="AZ8" s="243" t="s">
        <v>389</v>
      </c>
      <c r="BA8" s="243" t="s">
        <v>597</v>
      </c>
      <c r="BB8" s="243" t="s">
        <v>598</v>
      </c>
      <c r="BC8" s="243" t="s">
        <v>266</v>
      </c>
      <c r="BD8" s="243" t="s">
        <v>266</v>
      </c>
      <c r="BE8" s="243" t="s">
        <v>810</v>
      </c>
      <c r="BF8" s="243" t="s">
        <v>597</v>
      </c>
      <c r="BG8" s="243" t="s">
        <v>599</v>
      </c>
      <c r="BH8" s="243" t="s">
        <v>600</v>
      </c>
      <c r="BI8" s="243" t="s">
        <v>263</v>
      </c>
      <c r="BJ8" s="243" t="s">
        <v>601</v>
      </c>
      <c r="BK8" s="243" t="s">
        <v>602</v>
      </c>
      <c r="BL8" s="243" t="s">
        <v>603</v>
      </c>
      <c r="BM8" s="243" t="s">
        <v>266</v>
      </c>
      <c r="BN8" s="243" t="s">
        <v>266</v>
      </c>
      <c r="BO8" s="244"/>
      <c r="BP8" s="243" t="s">
        <v>282</v>
      </c>
      <c r="BQ8" s="244"/>
    </row>
    <row r="9" spans="1:69" s="224" customFormat="1" hidden="1" x14ac:dyDescent="0.25">
      <c r="A9" s="232">
        <v>2020</v>
      </c>
      <c r="B9" s="233">
        <v>1</v>
      </c>
      <c r="C9" s="234" t="s">
        <v>243</v>
      </c>
      <c r="D9" s="234" t="s">
        <v>244</v>
      </c>
      <c r="E9" s="234" t="s">
        <v>244</v>
      </c>
      <c r="F9" s="234" t="s">
        <v>381</v>
      </c>
      <c r="G9" s="234" t="s">
        <v>388</v>
      </c>
      <c r="H9" s="234" t="s">
        <v>592</v>
      </c>
      <c r="I9" s="235"/>
      <c r="J9" s="234" t="s">
        <v>54</v>
      </c>
      <c r="K9" s="319">
        <v>-2949000</v>
      </c>
      <c r="L9" s="236">
        <v>-2949000</v>
      </c>
      <c r="M9" s="237">
        <v>-168.09</v>
      </c>
      <c r="N9" s="237">
        <v>-126.81</v>
      </c>
      <c r="O9" s="237">
        <v>-984.76</v>
      </c>
      <c r="P9" s="238">
        <v>0</v>
      </c>
      <c r="Q9" s="238">
        <v>0</v>
      </c>
      <c r="R9" s="234" t="s">
        <v>813</v>
      </c>
      <c r="S9" s="234" t="s">
        <v>247</v>
      </c>
      <c r="T9" s="234" t="s">
        <v>248</v>
      </c>
      <c r="U9" s="234" t="s">
        <v>249</v>
      </c>
      <c r="V9" s="233">
        <v>0</v>
      </c>
      <c r="W9" s="232">
        <v>48</v>
      </c>
      <c r="X9" s="234" t="s">
        <v>250</v>
      </c>
      <c r="Y9" s="239">
        <v>43860</v>
      </c>
      <c r="Z9" s="239">
        <v>43860</v>
      </c>
      <c r="AA9" s="240">
        <v>43866.328136574077</v>
      </c>
      <c r="AB9" s="234" t="s">
        <v>612</v>
      </c>
      <c r="AC9" s="234" t="s">
        <v>252</v>
      </c>
      <c r="AD9" s="234" t="s">
        <v>253</v>
      </c>
      <c r="AE9" s="234" t="s">
        <v>270</v>
      </c>
      <c r="AF9" s="235"/>
      <c r="AG9" s="234" t="s">
        <v>616</v>
      </c>
      <c r="AH9" s="235"/>
      <c r="AI9" s="235"/>
      <c r="AJ9" s="234" t="s">
        <v>383</v>
      </c>
      <c r="AK9" s="235"/>
      <c r="AL9" s="235"/>
      <c r="AM9" s="235"/>
      <c r="AN9" s="234" t="s">
        <v>384</v>
      </c>
      <c r="AO9" s="234" t="s">
        <v>617</v>
      </c>
      <c r="AP9" s="235"/>
      <c r="AQ9" s="235"/>
      <c r="AR9" s="235"/>
      <c r="AS9" s="235"/>
      <c r="AT9" s="235"/>
      <c r="AU9" s="235"/>
      <c r="AV9" s="235"/>
      <c r="AW9" s="235"/>
      <c r="AX9" s="235"/>
      <c r="AY9" s="235"/>
      <c r="AZ9" s="234" t="s">
        <v>389</v>
      </c>
      <c r="BA9" s="234" t="s">
        <v>597</v>
      </c>
      <c r="BB9" s="234" t="s">
        <v>598</v>
      </c>
      <c r="BC9" s="234" t="s">
        <v>266</v>
      </c>
      <c r="BD9" s="234" t="s">
        <v>266</v>
      </c>
      <c r="BE9" s="234" t="s">
        <v>810</v>
      </c>
      <c r="BF9" s="234" t="s">
        <v>597</v>
      </c>
      <c r="BG9" s="234" t="s">
        <v>599</v>
      </c>
      <c r="BH9" s="234" t="s">
        <v>600</v>
      </c>
      <c r="BI9" s="234" t="s">
        <v>263</v>
      </c>
      <c r="BJ9" s="234" t="s">
        <v>601</v>
      </c>
      <c r="BK9" s="234" t="s">
        <v>602</v>
      </c>
      <c r="BL9" s="234" t="s">
        <v>603</v>
      </c>
      <c r="BM9" s="234" t="s">
        <v>266</v>
      </c>
      <c r="BN9" s="234" t="s">
        <v>266</v>
      </c>
      <c r="BO9" s="235"/>
      <c r="BP9" s="234" t="s">
        <v>282</v>
      </c>
      <c r="BQ9" s="303"/>
    </row>
    <row r="10" spans="1:69" s="224" customFormat="1" hidden="1" x14ac:dyDescent="0.25">
      <c r="A10" s="241">
        <v>2020</v>
      </c>
      <c r="B10" s="242">
        <v>1</v>
      </c>
      <c r="C10" s="243" t="s">
        <v>243</v>
      </c>
      <c r="D10" s="243" t="s">
        <v>244</v>
      </c>
      <c r="E10" s="243" t="s">
        <v>244</v>
      </c>
      <c r="F10" s="243" t="s">
        <v>381</v>
      </c>
      <c r="G10" s="243" t="s">
        <v>388</v>
      </c>
      <c r="H10" s="243" t="s">
        <v>592</v>
      </c>
      <c r="I10" s="244"/>
      <c r="J10" s="243" t="s">
        <v>54</v>
      </c>
      <c r="K10" s="320">
        <v>-3969080</v>
      </c>
      <c r="L10" s="245">
        <v>-3969080</v>
      </c>
      <c r="M10" s="246">
        <v>-226.24</v>
      </c>
      <c r="N10" s="246">
        <v>-170.67</v>
      </c>
      <c r="O10" s="246">
        <v>-1325.4</v>
      </c>
      <c r="P10" s="247">
        <v>0</v>
      </c>
      <c r="Q10" s="247">
        <v>0</v>
      </c>
      <c r="R10" s="243" t="s">
        <v>814</v>
      </c>
      <c r="S10" s="243" t="s">
        <v>247</v>
      </c>
      <c r="T10" s="243" t="s">
        <v>248</v>
      </c>
      <c r="U10" s="243" t="s">
        <v>249</v>
      </c>
      <c r="V10" s="242">
        <v>0</v>
      </c>
      <c r="W10" s="241">
        <v>48</v>
      </c>
      <c r="X10" s="243" t="s">
        <v>250</v>
      </c>
      <c r="Y10" s="248">
        <v>43860</v>
      </c>
      <c r="Z10" s="248">
        <v>43860</v>
      </c>
      <c r="AA10" s="249">
        <v>43866.328136574077</v>
      </c>
      <c r="AB10" s="243" t="s">
        <v>612</v>
      </c>
      <c r="AC10" s="243" t="s">
        <v>252</v>
      </c>
      <c r="AD10" s="243" t="s">
        <v>253</v>
      </c>
      <c r="AE10" s="243" t="s">
        <v>270</v>
      </c>
      <c r="AF10" s="244"/>
      <c r="AG10" s="243" t="s">
        <v>616</v>
      </c>
      <c r="AH10" s="244"/>
      <c r="AI10" s="244"/>
      <c r="AJ10" s="243" t="s">
        <v>383</v>
      </c>
      <c r="AK10" s="244"/>
      <c r="AL10" s="244"/>
      <c r="AM10" s="244"/>
      <c r="AN10" s="243" t="s">
        <v>384</v>
      </c>
      <c r="AO10" s="243" t="s">
        <v>617</v>
      </c>
      <c r="AP10" s="244"/>
      <c r="AQ10" s="244"/>
      <c r="AR10" s="244"/>
      <c r="AS10" s="244"/>
      <c r="AT10" s="244"/>
      <c r="AU10" s="244"/>
      <c r="AV10" s="244"/>
      <c r="AW10" s="244"/>
      <c r="AX10" s="244"/>
      <c r="AY10" s="244"/>
      <c r="AZ10" s="243" t="s">
        <v>389</v>
      </c>
      <c r="BA10" s="243" t="s">
        <v>597</v>
      </c>
      <c r="BB10" s="243" t="s">
        <v>598</v>
      </c>
      <c r="BC10" s="243" t="s">
        <v>266</v>
      </c>
      <c r="BD10" s="243" t="s">
        <v>266</v>
      </c>
      <c r="BE10" s="243" t="s">
        <v>810</v>
      </c>
      <c r="BF10" s="243" t="s">
        <v>597</v>
      </c>
      <c r="BG10" s="243" t="s">
        <v>599</v>
      </c>
      <c r="BH10" s="243" t="s">
        <v>600</v>
      </c>
      <c r="BI10" s="243" t="s">
        <v>263</v>
      </c>
      <c r="BJ10" s="243" t="s">
        <v>601</v>
      </c>
      <c r="BK10" s="243" t="s">
        <v>602</v>
      </c>
      <c r="BL10" s="243" t="s">
        <v>603</v>
      </c>
      <c r="BM10" s="243" t="s">
        <v>266</v>
      </c>
      <c r="BN10" s="243" t="s">
        <v>266</v>
      </c>
      <c r="BO10" s="244"/>
      <c r="BP10" s="243" t="s">
        <v>282</v>
      </c>
      <c r="BQ10" s="244"/>
    </row>
    <row r="11" spans="1:69" s="224" customFormat="1" hidden="1" x14ac:dyDescent="0.25">
      <c r="A11" s="232">
        <v>2020</v>
      </c>
      <c r="B11" s="233">
        <v>1</v>
      </c>
      <c r="C11" s="234" t="s">
        <v>243</v>
      </c>
      <c r="D11" s="234" t="s">
        <v>244</v>
      </c>
      <c r="E11" s="234" t="s">
        <v>244</v>
      </c>
      <c r="F11" s="234" t="s">
        <v>381</v>
      </c>
      <c r="G11" s="234" t="s">
        <v>388</v>
      </c>
      <c r="H11" s="234" t="s">
        <v>592</v>
      </c>
      <c r="I11" s="235"/>
      <c r="J11" s="234" t="s">
        <v>54</v>
      </c>
      <c r="K11" s="319">
        <v>-47469000</v>
      </c>
      <c r="L11" s="236">
        <v>-47469000</v>
      </c>
      <c r="M11" s="237">
        <v>-2705.73</v>
      </c>
      <c r="N11" s="237">
        <v>-2041.17</v>
      </c>
      <c r="O11" s="237">
        <v>-15851.38</v>
      </c>
      <c r="P11" s="238">
        <v>0</v>
      </c>
      <c r="Q11" s="238">
        <v>0</v>
      </c>
      <c r="R11" s="234" t="s">
        <v>815</v>
      </c>
      <c r="S11" s="234" t="s">
        <v>247</v>
      </c>
      <c r="T11" s="234" t="s">
        <v>248</v>
      </c>
      <c r="U11" s="234" t="s">
        <v>249</v>
      </c>
      <c r="V11" s="233">
        <v>0</v>
      </c>
      <c r="W11" s="232">
        <v>48</v>
      </c>
      <c r="X11" s="234" t="s">
        <v>250</v>
      </c>
      <c r="Y11" s="239">
        <v>43860</v>
      </c>
      <c r="Z11" s="239">
        <v>43860</v>
      </c>
      <c r="AA11" s="240">
        <v>43866.328136574077</v>
      </c>
      <c r="AB11" s="234" t="s">
        <v>612</v>
      </c>
      <c r="AC11" s="234" t="s">
        <v>252</v>
      </c>
      <c r="AD11" s="234" t="s">
        <v>253</v>
      </c>
      <c r="AE11" s="234" t="s">
        <v>270</v>
      </c>
      <c r="AF11" s="235"/>
      <c r="AG11" s="234" t="s">
        <v>616</v>
      </c>
      <c r="AH11" s="235"/>
      <c r="AI11" s="235"/>
      <c r="AJ11" s="234" t="s">
        <v>383</v>
      </c>
      <c r="AK11" s="235"/>
      <c r="AL11" s="235"/>
      <c r="AM11" s="235"/>
      <c r="AN11" s="234" t="s">
        <v>384</v>
      </c>
      <c r="AO11" s="234" t="s">
        <v>617</v>
      </c>
      <c r="AP11" s="235"/>
      <c r="AQ11" s="235"/>
      <c r="AR11" s="235"/>
      <c r="AS11" s="235"/>
      <c r="AT11" s="235"/>
      <c r="AU11" s="235"/>
      <c r="AV11" s="235"/>
      <c r="AW11" s="235"/>
      <c r="AX11" s="235"/>
      <c r="AY11" s="235"/>
      <c r="AZ11" s="234" t="s">
        <v>389</v>
      </c>
      <c r="BA11" s="234" t="s">
        <v>597</v>
      </c>
      <c r="BB11" s="234" t="s">
        <v>598</v>
      </c>
      <c r="BC11" s="234" t="s">
        <v>266</v>
      </c>
      <c r="BD11" s="234" t="s">
        <v>266</v>
      </c>
      <c r="BE11" s="234" t="s">
        <v>810</v>
      </c>
      <c r="BF11" s="234" t="s">
        <v>597</v>
      </c>
      <c r="BG11" s="234" t="s">
        <v>599</v>
      </c>
      <c r="BH11" s="234" t="s">
        <v>600</v>
      </c>
      <c r="BI11" s="234" t="s">
        <v>263</v>
      </c>
      <c r="BJ11" s="234" t="s">
        <v>601</v>
      </c>
      <c r="BK11" s="234" t="s">
        <v>602</v>
      </c>
      <c r="BL11" s="234" t="s">
        <v>603</v>
      </c>
      <c r="BM11" s="234" t="s">
        <v>266</v>
      </c>
      <c r="BN11" s="234" t="s">
        <v>266</v>
      </c>
      <c r="BO11" s="235"/>
      <c r="BP11" s="234" t="s">
        <v>282</v>
      </c>
      <c r="BQ11" s="303"/>
    </row>
    <row r="12" spans="1:69" s="224" customFormat="1" hidden="1" x14ac:dyDescent="0.25">
      <c r="A12" s="241">
        <v>2020</v>
      </c>
      <c r="B12" s="242">
        <v>1</v>
      </c>
      <c r="C12" s="243" t="s">
        <v>243</v>
      </c>
      <c r="D12" s="243" t="s">
        <v>244</v>
      </c>
      <c r="E12" s="243" t="s">
        <v>244</v>
      </c>
      <c r="F12" s="243" t="s">
        <v>381</v>
      </c>
      <c r="G12" s="243" t="s">
        <v>388</v>
      </c>
      <c r="H12" s="243" t="s">
        <v>592</v>
      </c>
      <c r="I12" s="244"/>
      <c r="J12" s="243" t="s">
        <v>54</v>
      </c>
      <c r="K12" s="320">
        <v>48018000</v>
      </c>
      <c r="L12" s="245">
        <v>48018000</v>
      </c>
      <c r="M12" s="246">
        <v>2737.03</v>
      </c>
      <c r="N12" s="246">
        <v>2064.77</v>
      </c>
      <c r="O12" s="246">
        <v>16034.71</v>
      </c>
      <c r="P12" s="247">
        <v>0</v>
      </c>
      <c r="Q12" s="247">
        <v>0</v>
      </c>
      <c r="R12" s="243" t="s">
        <v>474</v>
      </c>
      <c r="S12" s="243" t="s">
        <v>247</v>
      </c>
      <c r="T12" s="243" t="s">
        <v>248</v>
      </c>
      <c r="U12" s="243" t="s">
        <v>249</v>
      </c>
      <c r="V12" s="242">
        <v>0</v>
      </c>
      <c r="W12" s="241">
        <v>60</v>
      </c>
      <c r="X12" s="243" t="s">
        <v>250</v>
      </c>
      <c r="Y12" s="248">
        <v>43860</v>
      </c>
      <c r="Z12" s="248">
        <v>43860</v>
      </c>
      <c r="AA12" s="249">
        <v>43866.96912037037</v>
      </c>
      <c r="AB12" s="243" t="s">
        <v>251</v>
      </c>
      <c r="AC12" s="243" t="s">
        <v>252</v>
      </c>
      <c r="AD12" s="243" t="s">
        <v>253</v>
      </c>
      <c r="AE12" s="243" t="s">
        <v>254</v>
      </c>
      <c r="AF12" s="244"/>
      <c r="AG12" s="243" t="s">
        <v>816</v>
      </c>
      <c r="AH12" s="244"/>
      <c r="AI12" s="244"/>
      <c r="AJ12" s="243" t="s">
        <v>383</v>
      </c>
      <c r="AK12" s="244"/>
      <c r="AL12" s="244"/>
      <c r="AM12" s="244"/>
      <c r="AN12" s="243" t="s">
        <v>384</v>
      </c>
      <c r="AO12" s="243" t="s">
        <v>817</v>
      </c>
      <c r="AP12" s="244"/>
      <c r="AQ12" s="244"/>
      <c r="AR12" s="244"/>
      <c r="AS12" s="244"/>
      <c r="AT12" s="244"/>
      <c r="AU12" s="244"/>
      <c r="AV12" s="244"/>
      <c r="AW12" s="244"/>
      <c r="AX12" s="244"/>
      <c r="AY12" s="244"/>
      <c r="AZ12" s="243" t="s">
        <v>389</v>
      </c>
      <c r="BA12" s="243" t="s">
        <v>597</v>
      </c>
      <c r="BB12" s="243" t="s">
        <v>598</v>
      </c>
      <c r="BC12" s="243" t="s">
        <v>266</v>
      </c>
      <c r="BD12" s="243" t="s">
        <v>266</v>
      </c>
      <c r="BE12" s="243" t="s">
        <v>810</v>
      </c>
      <c r="BF12" s="243" t="s">
        <v>597</v>
      </c>
      <c r="BG12" s="243" t="s">
        <v>599</v>
      </c>
      <c r="BH12" s="243" t="s">
        <v>600</v>
      </c>
      <c r="BI12" s="243" t="s">
        <v>263</v>
      </c>
      <c r="BJ12" s="243" t="s">
        <v>601</v>
      </c>
      <c r="BK12" s="243" t="s">
        <v>602</v>
      </c>
      <c r="BL12" s="243" t="s">
        <v>603</v>
      </c>
      <c r="BM12" s="243" t="s">
        <v>266</v>
      </c>
      <c r="BN12" s="243" t="s">
        <v>266</v>
      </c>
      <c r="BO12" s="244"/>
      <c r="BP12" s="243" t="s">
        <v>282</v>
      </c>
      <c r="BQ12" s="244"/>
    </row>
    <row r="13" spans="1:69" s="224" customFormat="1" hidden="1" x14ac:dyDescent="0.25">
      <c r="A13" s="232">
        <v>2020</v>
      </c>
      <c r="B13" s="233">
        <v>1</v>
      </c>
      <c r="C13" s="234" t="s">
        <v>243</v>
      </c>
      <c r="D13" s="234" t="s">
        <v>244</v>
      </c>
      <c r="E13" s="234" t="s">
        <v>244</v>
      </c>
      <c r="F13" s="234" t="s">
        <v>381</v>
      </c>
      <c r="G13" s="234" t="s">
        <v>388</v>
      </c>
      <c r="H13" s="234" t="s">
        <v>592</v>
      </c>
      <c r="I13" s="235"/>
      <c r="J13" s="234" t="s">
        <v>54</v>
      </c>
      <c r="K13" s="319">
        <v>1059000</v>
      </c>
      <c r="L13" s="236">
        <v>1059000</v>
      </c>
      <c r="M13" s="237">
        <v>60.36</v>
      </c>
      <c r="N13" s="237">
        <v>45.54</v>
      </c>
      <c r="O13" s="237">
        <v>353.63</v>
      </c>
      <c r="P13" s="238">
        <v>0</v>
      </c>
      <c r="Q13" s="238">
        <v>0</v>
      </c>
      <c r="R13" s="234" t="s">
        <v>475</v>
      </c>
      <c r="S13" s="234" t="s">
        <v>247</v>
      </c>
      <c r="T13" s="234" t="s">
        <v>248</v>
      </c>
      <c r="U13" s="234" t="s">
        <v>249</v>
      </c>
      <c r="V13" s="233">
        <v>0</v>
      </c>
      <c r="W13" s="232">
        <v>60</v>
      </c>
      <c r="X13" s="234" t="s">
        <v>250</v>
      </c>
      <c r="Y13" s="239">
        <v>43860</v>
      </c>
      <c r="Z13" s="239">
        <v>43860</v>
      </c>
      <c r="AA13" s="240">
        <v>43866.96912037037</v>
      </c>
      <c r="AB13" s="234" t="s">
        <v>251</v>
      </c>
      <c r="AC13" s="234" t="s">
        <v>252</v>
      </c>
      <c r="AD13" s="234" t="s">
        <v>253</v>
      </c>
      <c r="AE13" s="234" t="s">
        <v>254</v>
      </c>
      <c r="AF13" s="235"/>
      <c r="AG13" s="234" t="s">
        <v>816</v>
      </c>
      <c r="AH13" s="235"/>
      <c r="AI13" s="235"/>
      <c r="AJ13" s="234" t="s">
        <v>383</v>
      </c>
      <c r="AK13" s="235"/>
      <c r="AL13" s="235"/>
      <c r="AM13" s="235"/>
      <c r="AN13" s="234" t="s">
        <v>384</v>
      </c>
      <c r="AO13" s="234" t="s">
        <v>817</v>
      </c>
      <c r="AP13" s="235"/>
      <c r="AQ13" s="235"/>
      <c r="AR13" s="235"/>
      <c r="AS13" s="235"/>
      <c r="AT13" s="235"/>
      <c r="AU13" s="235"/>
      <c r="AV13" s="235"/>
      <c r="AW13" s="235"/>
      <c r="AX13" s="235"/>
      <c r="AY13" s="235"/>
      <c r="AZ13" s="234" t="s">
        <v>389</v>
      </c>
      <c r="BA13" s="234" t="s">
        <v>597</v>
      </c>
      <c r="BB13" s="234" t="s">
        <v>598</v>
      </c>
      <c r="BC13" s="234" t="s">
        <v>266</v>
      </c>
      <c r="BD13" s="234" t="s">
        <v>266</v>
      </c>
      <c r="BE13" s="234" t="s">
        <v>810</v>
      </c>
      <c r="BF13" s="234" t="s">
        <v>597</v>
      </c>
      <c r="BG13" s="234" t="s">
        <v>599</v>
      </c>
      <c r="BH13" s="234" t="s">
        <v>600</v>
      </c>
      <c r="BI13" s="234" t="s">
        <v>263</v>
      </c>
      <c r="BJ13" s="234" t="s">
        <v>601</v>
      </c>
      <c r="BK13" s="234" t="s">
        <v>602</v>
      </c>
      <c r="BL13" s="234" t="s">
        <v>603</v>
      </c>
      <c r="BM13" s="234" t="s">
        <v>266</v>
      </c>
      <c r="BN13" s="234" t="s">
        <v>266</v>
      </c>
      <c r="BO13" s="235"/>
      <c r="BP13" s="234" t="s">
        <v>282</v>
      </c>
      <c r="BQ13" s="303"/>
    </row>
    <row r="14" spans="1:69" s="224" customFormat="1" hidden="1" x14ac:dyDescent="0.25">
      <c r="A14" s="241">
        <v>2020</v>
      </c>
      <c r="B14" s="242">
        <v>1</v>
      </c>
      <c r="C14" s="243" t="s">
        <v>243</v>
      </c>
      <c r="D14" s="243" t="s">
        <v>244</v>
      </c>
      <c r="E14" s="243" t="s">
        <v>244</v>
      </c>
      <c r="F14" s="243" t="s">
        <v>381</v>
      </c>
      <c r="G14" s="243" t="s">
        <v>388</v>
      </c>
      <c r="H14" s="243" t="s">
        <v>592</v>
      </c>
      <c r="I14" s="244"/>
      <c r="J14" s="243" t="s">
        <v>54</v>
      </c>
      <c r="K14" s="320">
        <v>2949000</v>
      </c>
      <c r="L14" s="245">
        <v>2949000</v>
      </c>
      <c r="M14" s="246">
        <v>168.09</v>
      </c>
      <c r="N14" s="246">
        <v>126.81</v>
      </c>
      <c r="O14" s="246">
        <v>984.76</v>
      </c>
      <c r="P14" s="247">
        <v>0</v>
      </c>
      <c r="Q14" s="247">
        <v>0</v>
      </c>
      <c r="R14" s="243" t="s">
        <v>475</v>
      </c>
      <c r="S14" s="243" t="s">
        <v>247</v>
      </c>
      <c r="T14" s="243" t="s">
        <v>248</v>
      </c>
      <c r="U14" s="243" t="s">
        <v>249</v>
      </c>
      <c r="V14" s="242">
        <v>0</v>
      </c>
      <c r="W14" s="241">
        <v>60</v>
      </c>
      <c r="X14" s="243" t="s">
        <v>250</v>
      </c>
      <c r="Y14" s="248">
        <v>43860</v>
      </c>
      <c r="Z14" s="248">
        <v>43860</v>
      </c>
      <c r="AA14" s="249">
        <v>43866.96912037037</v>
      </c>
      <c r="AB14" s="243" t="s">
        <v>251</v>
      </c>
      <c r="AC14" s="243" t="s">
        <v>252</v>
      </c>
      <c r="AD14" s="243" t="s">
        <v>253</v>
      </c>
      <c r="AE14" s="243" t="s">
        <v>254</v>
      </c>
      <c r="AF14" s="244"/>
      <c r="AG14" s="243" t="s">
        <v>816</v>
      </c>
      <c r="AH14" s="244"/>
      <c r="AI14" s="244"/>
      <c r="AJ14" s="243" t="s">
        <v>383</v>
      </c>
      <c r="AK14" s="244"/>
      <c r="AL14" s="244"/>
      <c r="AM14" s="244"/>
      <c r="AN14" s="243" t="s">
        <v>384</v>
      </c>
      <c r="AO14" s="243" t="s">
        <v>817</v>
      </c>
      <c r="AP14" s="244"/>
      <c r="AQ14" s="244"/>
      <c r="AR14" s="244"/>
      <c r="AS14" s="244"/>
      <c r="AT14" s="244"/>
      <c r="AU14" s="244"/>
      <c r="AV14" s="244"/>
      <c r="AW14" s="244"/>
      <c r="AX14" s="244"/>
      <c r="AY14" s="244"/>
      <c r="AZ14" s="243" t="s">
        <v>389</v>
      </c>
      <c r="BA14" s="243" t="s">
        <v>597</v>
      </c>
      <c r="BB14" s="243" t="s">
        <v>598</v>
      </c>
      <c r="BC14" s="243" t="s">
        <v>266</v>
      </c>
      <c r="BD14" s="243" t="s">
        <v>266</v>
      </c>
      <c r="BE14" s="243" t="s">
        <v>810</v>
      </c>
      <c r="BF14" s="243" t="s">
        <v>597</v>
      </c>
      <c r="BG14" s="243" t="s">
        <v>599</v>
      </c>
      <c r="BH14" s="243" t="s">
        <v>600</v>
      </c>
      <c r="BI14" s="243" t="s">
        <v>263</v>
      </c>
      <c r="BJ14" s="243" t="s">
        <v>601</v>
      </c>
      <c r="BK14" s="243" t="s">
        <v>602</v>
      </c>
      <c r="BL14" s="243" t="s">
        <v>603</v>
      </c>
      <c r="BM14" s="243" t="s">
        <v>266</v>
      </c>
      <c r="BN14" s="243" t="s">
        <v>266</v>
      </c>
      <c r="BO14" s="244"/>
      <c r="BP14" s="243" t="s">
        <v>282</v>
      </c>
      <c r="BQ14" s="244"/>
    </row>
    <row r="15" spans="1:69" s="224" customFormat="1" hidden="1" x14ac:dyDescent="0.25">
      <c r="A15" s="232">
        <v>2020</v>
      </c>
      <c r="B15" s="233">
        <v>1</v>
      </c>
      <c r="C15" s="234" t="s">
        <v>243</v>
      </c>
      <c r="D15" s="234" t="s">
        <v>244</v>
      </c>
      <c r="E15" s="234" t="s">
        <v>244</v>
      </c>
      <c r="F15" s="234" t="s">
        <v>381</v>
      </c>
      <c r="G15" s="234" t="s">
        <v>388</v>
      </c>
      <c r="H15" s="234" t="s">
        <v>592</v>
      </c>
      <c r="I15" s="235"/>
      <c r="J15" s="234" t="s">
        <v>54</v>
      </c>
      <c r="K15" s="319">
        <v>3969080</v>
      </c>
      <c r="L15" s="236">
        <v>3969080</v>
      </c>
      <c r="M15" s="237">
        <v>226.24</v>
      </c>
      <c r="N15" s="237">
        <v>170.67</v>
      </c>
      <c r="O15" s="237">
        <v>1325.4</v>
      </c>
      <c r="P15" s="238">
        <v>0</v>
      </c>
      <c r="Q15" s="238">
        <v>0</v>
      </c>
      <c r="R15" s="234" t="s">
        <v>476</v>
      </c>
      <c r="S15" s="234" t="s">
        <v>247</v>
      </c>
      <c r="T15" s="234" t="s">
        <v>248</v>
      </c>
      <c r="U15" s="234" t="s">
        <v>249</v>
      </c>
      <c r="V15" s="233">
        <v>0</v>
      </c>
      <c r="W15" s="232">
        <v>60</v>
      </c>
      <c r="X15" s="234" t="s">
        <v>250</v>
      </c>
      <c r="Y15" s="239">
        <v>43860</v>
      </c>
      <c r="Z15" s="239">
        <v>43860</v>
      </c>
      <c r="AA15" s="240">
        <v>43866.96912037037</v>
      </c>
      <c r="AB15" s="234" t="s">
        <v>251</v>
      </c>
      <c r="AC15" s="234" t="s">
        <v>252</v>
      </c>
      <c r="AD15" s="234" t="s">
        <v>253</v>
      </c>
      <c r="AE15" s="234" t="s">
        <v>254</v>
      </c>
      <c r="AF15" s="235"/>
      <c r="AG15" s="234" t="s">
        <v>816</v>
      </c>
      <c r="AH15" s="235"/>
      <c r="AI15" s="235"/>
      <c r="AJ15" s="234" t="s">
        <v>383</v>
      </c>
      <c r="AK15" s="235"/>
      <c r="AL15" s="235"/>
      <c r="AM15" s="235"/>
      <c r="AN15" s="234" t="s">
        <v>384</v>
      </c>
      <c r="AO15" s="234" t="s">
        <v>817</v>
      </c>
      <c r="AP15" s="235"/>
      <c r="AQ15" s="235"/>
      <c r="AR15" s="235"/>
      <c r="AS15" s="235"/>
      <c r="AT15" s="235"/>
      <c r="AU15" s="235"/>
      <c r="AV15" s="235"/>
      <c r="AW15" s="235"/>
      <c r="AX15" s="235"/>
      <c r="AY15" s="235"/>
      <c r="AZ15" s="234" t="s">
        <v>389</v>
      </c>
      <c r="BA15" s="234" t="s">
        <v>597</v>
      </c>
      <c r="BB15" s="234" t="s">
        <v>598</v>
      </c>
      <c r="BC15" s="234" t="s">
        <v>266</v>
      </c>
      <c r="BD15" s="234" t="s">
        <v>266</v>
      </c>
      <c r="BE15" s="234" t="s">
        <v>810</v>
      </c>
      <c r="BF15" s="234" t="s">
        <v>597</v>
      </c>
      <c r="BG15" s="234" t="s">
        <v>599</v>
      </c>
      <c r="BH15" s="234" t="s">
        <v>600</v>
      </c>
      <c r="BI15" s="234" t="s">
        <v>263</v>
      </c>
      <c r="BJ15" s="234" t="s">
        <v>601</v>
      </c>
      <c r="BK15" s="234" t="s">
        <v>602</v>
      </c>
      <c r="BL15" s="234" t="s">
        <v>603</v>
      </c>
      <c r="BM15" s="234" t="s">
        <v>266</v>
      </c>
      <c r="BN15" s="234" t="s">
        <v>266</v>
      </c>
      <c r="BO15" s="235"/>
      <c r="BP15" s="234" t="s">
        <v>282</v>
      </c>
      <c r="BQ15" s="303"/>
    </row>
    <row r="16" spans="1:69" s="224" customFormat="1" hidden="1" x14ac:dyDescent="0.25">
      <c r="A16" s="241">
        <v>2020</v>
      </c>
      <c r="B16" s="242">
        <v>1</v>
      </c>
      <c r="C16" s="243" t="s">
        <v>243</v>
      </c>
      <c r="D16" s="243" t="s">
        <v>244</v>
      </c>
      <c r="E16" s="243" t="s">
        <v>244</v>
      </c>
      <c r="F16" s="243" t="s">
        <v>381</v>
      </c>
      <c r="G16" s="243" t="s">
        <v>388</v>
      </c>
      <c r="H16" s="243" t="s">
        <v>592</v>
      </c>
      <c r="I16" s="244"/>
      <c r="J16" s="243" t="s">
        <v>54</v>
      </c>
      <c r="K16" s="320">
        <v>47469000</v>
      </c>
      <c r="L16" s="245">
        <v>47469000</v>
      </c>
      <c r="M16" s="246">
        <v>2705.73</v>
      </c>
      <c r="N16" s="246">
        <v>2041.17</v>
      </c>
      <c r="O16" s="246">
        <v>15851.38</v>
      </c>
      <c r="P16" s="247">
        <v>0</v>
      </c>
      <c r="Q16" s="247">
        <v>0</v>
      </c>
      <c r="R16" s="243" t="s">
        <v>477</v>
      </c>
      <c r="S16" s="243" t="s">
        <v>247</v>
      </c>
      <c r="T16" s="243" t="s">
        <v>248</v>
      </c>
      <c r="U16" s="243" t="s">
        <v>249</v>
      </c>
      <c r="V16" s="242">
        <v>0</v>
      </c>
      <c r="W16" s="241">
        <v>60</v>
      </c>
      <c r="X16" s="243" t="s">
        <v>250</v>
      </c>
      <c r="Y16" s="248">
        <v>43860</v>
      </c>
      <c r="Z16" s="248">
        <v>43860</v>
      </c>
      <c r="AA16" s="249">
        <v>43866.96912037037</v>
      </c>
      <c r="AB16" s="243" t="s">
        <v>251</v>
      </c>
      <c r="AC16" s="243" t="s">
        <v>252</v>
      </c>
      <c r="AD16" s="243" t="s">
        <v>253</v>
      </c>
      <c r="AE16" s="243" t="s">
        <v>254</v>
      </c>
      <c r="AF16" s="244"/>
      <c r="AG16" s="243" t="s">
        <v>816</v>
      </c>
      <c r="AH16" s="244"/>
      <c r="AI16" s="244"/>
      <c r="AJ16" s="243" t="s">
        <v>383</v>
      </c>
      <c r="AK16" s="244"/>
      <c r="AL16" s="244"/>
      <c r="AM16" s="244"/>
      <c r="AN16" s="243" t="s">
        <v>384</v>
      </c>
      <c r="AO16" s="243" t="s">
        <v>817</v>
      </c>
      <c r="AP16" s="244"/>
      <c r="AQ16" s="244"/>
      <c r="AR16" s="244"/>
      <c r="AS16" s="244"/>
      <c r="AT16" s="244"/>
      <c r="AU16" s="244"/>
      <c r="AV16" s="244"/>
      <c r="AW16" s="244"/>
      <c r="AX16" s="244"/>
      <c r="AY16" s="244"/>
      <c r="AZ16" s="243" t="s">
        <v>389</v>
      </c>
      <c r="BA16" s="243" t="s">
        <v>597</v>
      </c>
      <c r="BB16" s="243" t="s">
        <v>598</v>
      </c>
      <c r="BC16" s="243" t="s">
        <v>266</v>
      </c>
      <c r="BD16" s="243" t="s">
        <v>266</v>
      </c>
      <c r="BE16" s="243" t="s">
        <v>810</v>
      </c>
      <c r="BF16" s="243" t="s">
        <v>597</v>
      </c>
      <c r="BG16" s="243" t="s">
        <v>599</v>
      </c>
      <c r="BH16" s="243" t="s">
        <v>600</v>
      </c>
      <c r="BI16" s="243" t="s">
        <v>263</v>
      </c>
      <c r="BJ16" s="243" t="s">
        <v>601</v>
      </c>
      <c r="BK16" s="243" t="s">
        <v>602</v>
      </c>
      <c r="BL16" s="243" t="s">
        <v>603</v>
      </c>
      <c r="BM16" s="243" t="s">
        <v>266</v>
      </c>
      <c r="BN16" s="243" t="s">
        <v>266</v>
      </c>
      <c r="BO16" s="244"/>
      <c r="BP16" s="243" t="s">
        <v>282</v>
      </c>
      <c r="BQ16" s="244"/>
    </row>
    <row r="17" spans="1:69" s="224" customFormat="1" x14ac:dyDescent="0.25">
      <c r="A17" s="232">
        <v>2020</v>
      </c>
      <c r="B17" s="233">
        <v>1</v>
      </c>
      <c r="C17" s="234" t="s">
        <v>243</v>
      </c>
      <c r="D17" s="234" t="s">
        <v>244</v>
      </c>
      <c r="E17" s="234" t="s">
        <v>244</v>
      </c>
      <c r="F17" s="234" t="s">
        <v>381</v>
      </c>
      <c r="G17" s="234" t="s">
        <v>388</v>
      </c>
      <c r="H17" s="234" t="s">
        <v>592</v>
      </c>
      <c r="I17" s="235"/>
      <c r="J17" s="234" t="s">
        <v>54</v>
      </c>
      <c r="K17" s="319">
        <v>144190027</v>
      </c>
      <c r="L17" s="236">
        <v>144190027</v>
      </c>
      <c r="M17" s="237">
        <v>8218.83</v>
      </c>
      <c r="N17" s="237">
        <v>6200.17</v>
      </c>
      <c r="O17" s="237">
        <v>48149.56</v>
      </c>
      <c r="P17" s="238">
        <v>0</v>
      </c>
      <c r="Q17" s="238">
        <v>0</v>
      </c>
      <c r="R17" s="234" t="s">
        <v>478</v>
      </c>
      <c r="S17" s="234" t="s">
        <v>247</v>
      </c>
      <c r="T17" s="234" t="s">
        <v>248</v>
      </c>
      <c r="U17" s="234" t="s">
        <v>249</v>
      </c>
      <c r="V17" s="233">
        <v>0</v>
      </c>
      <c r="W17" s="232">
        <v>60</v>
      </c>
      <c r="X17" s="234" t="s">
        <v>250</v>
      </c>
      <c r="Y17" s="239">
        <v>43860</v>
      </c>
      <c r="Z17" s="239">
        <v>43860</v>
      </c>
      <c r="AA17" s="240">
        <v>43866.96912037037</v>
      </c>
      <c r="AB17" s="234" t="s">
        <v>251</v>
      </c>
      <c r="AC17" s="234" t="s">
        <v>252</v>
      </c>
      <c r="AD17" s="234" t="s">
        <v>253</v>
      </c>
      <c r="AE17" s="234" t="s">
        <v>254</v>
      </c>
      <c r="AF17" s="235"/>
      <c r="AG17" s="234" t="s">
        <v>816</v>
      </c>
      <c r="AH17" s="235"/>
      <c r="AI17" s="235"/>
      <c r="AJ17" s="234" t="s">
        <v>383</v>
      </c>
      <c r="AK17" s="235"/>
      <c r="AL17" s="235"/>
      <c r="AM17" s="235"/>
      <c r="AN17" s="234" t="s">
        <v>384</v>
      </c>
      <c r="AO17" s="234" t="s">
        <v>817</v>
      </c>
      <c r="AP17" s="235"/>
      <c r="AQ17" s="235"/>
      <c r="AR17" s="235"/>
      <c r="AS17" s="235"/>
      <c r="AT17" s="235"/>
      <c r="AU17" s="235"/>
      <c r="AV17" s="235"/>
      <c r="AW17" s="235"/>
      <c r="AX17" s="235"/>
      <c r="AY17" s="235"/>
      <c r="AZ17" s="234" t="s">
        <v>389</v>
      </c>
      <c r="BA17" s="234" t="s">
        <v>597</v>
      </c>
      <c r="BB17" s="234" t="s">
        <v>598</v>
      </c>
      <c r="BC17" s="234" t="s">
        <v>266</v>
      </c>
      <c r="BD17" s="234" t="s">
        <v>266</v>
      </c>
      <c r="BE17" s="234" t="s">
        <v>810</v>
      </c>
      <c r="BF17" s="234" t="s">
        <v>597</v>
      </c>
      <c r="BG17" s="234" t="s">
        <v>599</v>
      </c>
      <c r="BH17" s="234" t="s">
        <v>600</v>
      </c>
      <c r="BI17" s="234" t="s">
        <v>263</v>
      </c>
      <c r="BJ17" s="234" t="s">
        <v>601</v>
      </c>
      <c r="BK17" s="234" t="s">
        <v>602</v>
      </c>
      <c r="BL17" s="234" t="s">
        <v>603</v>
      </c>
      <c r="BM17" s="234" t="s">
        <v>266</v>
      </c>
      <c r="BN17" s="234" t="s">
        <v>266</v>
      </c>
      <c r="BO17" s="235"/>
      <c r="BP17" s="234" t="s">
        <v>282</v>
      </c>
      <c r="BQ17" s="303"/>
    </row>
    <row r="18" spans="1:69" s="224" customFormat="1" hidden="1" x14ac:dyDescent="0.25">
      <c r="A18" s="241">
        <v>2020</v>
      </c>
      <c r="B18" s="242">
        <v>1</v>
      </c>
      <c r="C18" s="243" t="s">
        <v>243</v>
      </c>
      <c r="D18" s="243" t="s">
        <v>244</v>
      </c>
      <c r="E18" s="243" t="s">
        <v>244</v>
      </c>
      <c r="F18" s="243" t="s">
        <v>381</v>
      </c>
      <c r="G18" s="243" t="s">
        <v>388</v>
      </c>
      <c r="H18" s="243" t="s">
        <v>592</v>
      </c>
      <c r="I18" s="244"/>
      <c r="J18" s="243" t="s">
        <v>54</v>
      </c>
      <c r="K18" s="320">
        <v>114425113</v>
      </c>
      <c r="L18" s="245">
        <v>114425113</v>
      </c>
      <c r="M18" s="246">
        <v>6522.23</v>
      </c>
      <c r="N18" s="246">
        <v>4920.28</v>
      </c>
      <c r="O18" s="246">
        <v>38210.129999999997</v>
      </c>
      <c r="P18" s="247">
        <v>0</v>
      </c>
      <c r="Q18" s="247">
        <v>0</v>
      </c>
      <c r="R18" s="243" t="s">
        <v>479</v>
      </c>
      <c r="S18" s="243" t="s">
        <v>247</v>
      </c>
      <c r="T18" s="243" t="s">
        <v>248</v>
      </c>
      <c r="U18" s="243" t="s">
        <v>249</v>
      </c>
      <c r="V18" s="242">
        <v>0</v>
      </c>
      <c r="W18" s="241">
        <v>60</v>
      </c>
      <c r="X18" s="243" t="s">
        <v>250</v>
      </c>
      <c r="Y18" s="248">
        <v>43860</v>
      </c>
      <c r="Z18" s="248">
        <v>43860</v>
      </c>
      <c r="AA18" s="249">
        <v>43866.96912037037</v>
      </c>
      <c r="AB18" s="243" t="s">
        <v>251</v>
      </c>
      <c r="AC18" s="243" t="s">
        <v>252</v>
      </c>
      <c r="AD18" s="243" t="s">
        <v>253</v>
      </c>
      <c r="AE18" s="243" t="s">
        <v>254</v>
      </c>
      <c r="AF18" s="244"/>
      <c r="AG18" s="243" t="s">
        <v>816</v>
      </c>
      <c r="AH18" s="244"/>
      <c r="AI18" s="244"/>
      <c r="AJ18" s="243" t="s">
        <v>383</v>
      </c>
      <c r="AK18" s="244"/>
      <c r="AL18" s="244"/>
      <c r="AM18" s="244"/>
      <c r="AN18" s="243" t="s">
        <v>384</v>
      </c>
      <c r="AO18" s="243" t="s">
        <v>817</v>
      </c>
      <c r="AP18" s="244"/>
      <c r="AQ18" s="244"/>
      <c r="AR18" s="244"/>
      <c r="AS18" s="244"/>
      <c r="AT18" s="244"/>
      <c r="AU18" s="244"/>
      <c r="AV18" s="244"/>
      <c r="AW18" s="244"/>
      <c r="AX18" s="244"/>
      <c r="AY18" s="244"/>
      <c r="AZ18" s="243" t="s">
        <v>389</v>
      </c>
      <c r="BA18" s="243" t="s">
        <v>597</v>
      </c>
      <c r="BB18" s="243" t="s">
        <v>598</v>
      </c>
      <c r="BC18" s="243" t="s">
        <v>266</v>
      </c>
      <c r="BD18" s="243" t="s">
        <v>266</v>
      </c>
      <c r="BE18" s="243" t="s">
        <v>810</v>
      </c>
      <c r="BF18" s="243" t="s">
        <v>597</v>
      </c>
      <c r="BG18" s="243" t="s">
        <v>599</v>
      </c>
      <c r="BH18" s="243" t="s">
        <v>600</v>
      </c>
      <c r="BI18" s="243" t="s">
        <v>263</v>
      </c>
      <c r="BJ18" s="243" t="s">
        <v>601</v>
      </c>
      <c r="BK18" s="243" t="s">
        <v>602</v>
      </c>
      <c r="BL18" s="243" t="s">
        <v>603</v>
      </c>
      <c r="BM18" s="243" t="s">
        <v>266</v>
      </c>
      <c r="BN18" s="243" t="s">
        <v>266</v>
      </c>
      <c r="BO18" s="244"/>
      <c r="BP18" s="243" t="s">
        <v>282</v>
      </c>
      <c r="BQ18" s="244"/>
    </row>
    <row r="19" spans="1:69" s="224" customFormat="1" hidden="1" x14ac:dyDescent="0.25">
      <c r="A19" s="232">
        <v>2020</v>
      </c>
      <c r="B19" s="233">
        <v>1</v>
      </c>
      <c r="C19" s="234" t="s">
        <v>243</v>
      </c>
      <c r="D19" s="234" t="s">
        <v>244</v>
      </c>
      <c r="E19" s="234" t="s">
        <v>244</v>
      </c>
      <c r="F19" s="234" t="s">
        <v>381</v>
      </c>
      <c r="G19" s="234" t="s">
        <v>388</v>
      </c>
      <c r="H19" s="234" t="s">
        <v>592</v>
      </c>
      <c r="I19" s="235"/>
      <c r="J19" s="234" t="s">
        <v>54</v>
      </c>
      <c r="K19" s="319">
        <v>177211582</v>
      </c>
      <c r="L19" s="236">
        <v>177211582</v>
      </c>
      <c r="M19" s="237">
        <v>10101.06</v>
      </c>
      <c r="N19" s="237">
        <v>7620.1</v>
      </c>
      <c r="O19" s="237">
        <v>59176.49</v>
      </c>
      <c r="P19" s="238">
        <v>0</v>
      </c>
      <c r="Q19" s="238">
        <v>0</v>
      </c>
      <c r="R19" s="234" t="s">
        <v>480</v>
      </c>
      <c r="S19" s="234" t="s">
        <v>247</v>
      </c>
      <c r="T19" s="234" t="s">
        <v>248</v>
      </c>
      <c r="U19" s="234" t="s">
        <v>249</v>
      </c>
      <c r="V19" s="233">
        <v>0</v>
      </c>
      <c r="W19" s="232">
        <v>60</v>
      </c>
      <c r="X19" s="234" t="s">
        <v>250</v>
      </c>
      <c r="Y19" s="239">
        <v>43860</v>
      </c>
      <c r="Z19" s="239">
        <v>43860</v>
      </c>
      <c r="AA19" s="240">
        <v>43866.96912037037</v>
      </c>
      <c r="AB19" s="234" t="s">
        <v>251</v>
      </c>
      <c r="AC19" s="234" t="s">
        <v>252</v>
      </c>
      <c r="AD19" s="234" t="s">
        <v>253</v>
      </c>
      <c r="AE19" s="234" t="s">
        <v>254</v>
      </c>
      <c r="AF19" s="235"/>
      <c r="AG19" s="234" t="s">
        <v>816</v>
      </c>
      <c r="AH19" s="235"/>
      <c r="AI19" s="235"/>
      <c r="AJ19" s="234" t="s">
        <v>383</v>
      </c>
      <c r="AK19" s="235"/>
      <c r="AL19" s="235"/>
      <c r="AM19" s="235"/>
      <c r="AN19" s="234" t="s">
        <v>384</v>
      </c>
      <c r="AO19" s="234" t="s">
        <v>817</v>
      </c>
      <c r="AP19" s="235"/>
      <c r="AQ19" s="235"/>
      <c r="AR19" s="235"/>
      <c r="AS19" s="235"/>
      <c r="AT19" s="235"/>
      <c r="AU19" s="235"/>
      <c r="AV19" s="235"/>
      <c r="AW19" s="235"/>
      <c r="AX19" s="235"/>
      <c r="AY19" s="235"/>
      <c r="AZ19" s="234" t="s">
        <v>389</v>
      </c>
      <c r="BA19" s="234" t="s">
        <v>597</v>
      </c>
      <c r="BB19" s="234" t="s">
        <v>598</v>
      </c>
      <c r="BC19" s="234" t="s">
        <v>266</v>
      </c>
      <c r="BD19" s="234" t="s">
        <v>266</v>
      </c>
      <c r="BE19" s="234" t="s">
        <v>810</v>
      </c>
      <c r="BF19" s="234" t="s">
        <v>597</v>
      </c>
      <c r="BG19" s="234" t="s">
        <v>599</v>
      </c>
      <c r="BH19" s="234" t="s">
        <v>600</v>
      </c>
      <c r="BI19" s="234" t="s">
        <v>263</v>
      </c>
      <c r="BJ19" s="234" t="s">
        <v>601</v>
      </c>
      <c r="BK19" s="234" t="s">
        <v>602</v>
      </c>
      <c r="BL19" s="234" t="s">
        <v>603</v>
      </c>
      <c r="BM19" s="234" t="s">
        <v>266</v>
      </c>
      <c r="BN19" s="234" t="s">
        <v>266</v>
      </c>
      <c r="BO19" s="235"/>
      <c r="BP19" s="234" t="s">
        <v>282</v>
      </c>
      <c r="BQ19" s="303"/>
    </row>
    <row r="20" spans="1:69" s="224" customFormat="1" x14ac:dyDescent="0.25">
      <c r="A20" s="241">
        <v>2020</v>
      </c>
      <c r="B20" s="242">
        <v>1</v>
      </c>
      <c r="C20" s="243" t="s">
        <v>243</v>
      </c>
      <c r="D20" s="243" t="s">
        <v>244</v>
      </c>
      <c r="E20" s="243" t="s">
        <v>244</v>
      </c>
      <c r="F20" s="243" t="s">
        <v>381</v>
      </c>
      <c r="G20" s="243" t="s">
        <v>388</v>
      </c>
      <c r="H20" s="243" t="s">
        <v>592</v>
      </c>
      <c r="I20" s="244"/>
      <c r="J20" s="243" t="s">
        <v>54</v>
      </c>
      <c r="K20" s="320">
        <v>-151399528</v>
      </c>
      <c r="L20" s="245">
        <v>-151399528</v>
      </c>
      <c r="M20" s="246">
        <v>-8629.77</v>
      </c>
      <c r="N20" s="246">
        <v>-6510.18</v>
      </c>
      <c r="O20" s="246">
        <v>-50557.04</v>
      </c>
      <c r="P20" s="247">
        <v>0</v>
      </c>
      <c r="Q20" s="247">
        <v>0</v>
      </c>
      <c r="R20" s="243" t="s">
        <v>818</v>
      </c>
      <c r="S20" s="243" t="s">
        <v>247</v>
      </c>
      <c r="T20" s="243" t="s">
        <v>248</v>
      </c>
      <c r="U20" s="243" t="s">
        <v>249</v>
      </c>
      <c r="V20" s="242">
        <v>0</v>
      </c>
      <c r="W20" s="241">
        <v>61</v>
      </c>
      <c r="X20" s="243" t="s">
        <v>250</v>
      </c>
      <c r="Y20" s="248">
        <v>43861</v>
      </c>
      <c r="Z20" s="248">
        <v>43861</v>
      </c>
      <c r="AA20" s="249">
        <v>43866.96912037037</v>
      </c>
      <c r="AB20" s="243" t="s">
        <v>251</v>
      </c>
      <c r="AC20" s="243" t="s">
        <v>252</v>
      </c>
      <c r="AD20" s="243" t="s">
        <v>253</v>
      </c>
      <c r="AE20" s="243" t="s">
        <v>284</v>
      </c>
      <c r="AF20" s="244"/>
      <c r="AG20" s="243" t="s">
        <v>819</v>
      </c>
      <c r="AH20" s="244"/>
      <c r="AI20" s="244"/>
      <c r="AJ20" s="243" t="s">
        <v>383</v>
      </c>
      <c r="AK20" s="244"/>
      <c r="AL20" s="244"/>
      <c r="AM20" s="244"/>
      <c r="AN20" s="243" t="s">
        <v>384</v>
      </c>
      <c r="AO20" s="243" t="s">
        <v>622</v>
      </c>
      <c r="AP20" s="244"/>
      <c r="AQ20" s="244"/>
      <c r="AR20" s="244"/>
      <c r="AS20" s="244"/>
      <c r="AT20" s="244"/>
      <c r="AU20" s="244"/>
      <c r="AV20" s="244"/>
      <c r="AW20" s="244"/>
      <c r="AX20" s="244"/>
      <c r="AY20" s="244"/>
      <c r="AZ20" s="243" t="s">
        <v>389</v>
      </c>
      <c r="BA20" s="243" t="s">
        <v>597</v>
      </c>
      <c r="BB20" s="243" t="s">
        <v>598</v>
      </c>
      <c r="BC20" s="243" t="s">
        <v>266</v>
      </c>
      <c r="BD20" s="243" t="s">
        <v>266</v>
      </c>
      <c r="BE20" s="243" t="s">
        <v>810</v>
      </c>
      <c r="BF20" s="243" t="s">
        <v>597</v>
      </c>
      <c r="BG20" s="243" t="s">
        <v>599</v>
      </c>
      <c r="BH20" s="243" t="s">
        <v>600</v>
      </c>
      <c r="BI20" s="243" t="s">
        <v>263</v>
      </c>
      <c r="BJ20" s="243" t="s">
        <v>601</v>
      </c>
      <c r="BK20" s="243" t="s">
        <v>602</v>
      </c>
      <c r="BL20" s="243" t="s">
        <v>603</v>
      </c>
      <c r="BM20" s="243" t="s">
        <v>266</v>
      </c>
      <c r="BN20" s="243" t="s">
        <v>266</v>
      </c>
      <c r="BO20" s="244"/>
      <c r="BP20" s="243" t="s">
        <v>282</v>
      </c>
      <c r="BQ20" s="244"/>
    </row>
    <row r="21" spans="1:69" s="224" customFormat="1" hidden="1" x14ac:dyDescent="0.25">
      <c r="A21" s="232">
        <v>2020</v>
      </c>
      <c r="B21" s="233">
        <v>1</v>
      </c>
      <c r="C21" s="234" t="s">
        <v>243</v>
      </c>
      <c r="D21" s="234" t="s">
        <v>244</v>
      </c>
      <c r="E21" s="234" t="s">
        <v>244</v>
      </c>
      <c r="F21" s="234" t="s">
        <v>381</v>
      </c>
      <c r="G21" s="234" t="s">
        <v>388</v>
      </c>
      <c r="H21" s="234" t="s">
        <v>592</v>
      </c>
      <c r="I21" s="235"/>
      <c r="J21" s="234" t="s">
        <v>54</v>
      </c>
      <c r="K21" s="319">
        <v>-177211582</v>
      </c>
      <c r="L21" s="236">
        <v>-177211582</v>
      </c>
      <c r="M21" s="237">
        <v>-10101.06</v>
      </c>
      <c r="N21" s="237">
        <v>-7620.1</v>
      </c>
      <c r="O21" s="237">
        <v>-59176.49</v>
      </c>
      <c r="P21" s="238">
        <v>0</v>
      </c>
      <c r="Q21" s="238">
        <v>0</v>
      </c>
      <c r="R21" s="234" t="s">
        <v>820</v>
      </c>
      <c r="S21" s="234" t="s">
        <v>247</v>
      </c>
      <c r="T21" s="234" t="s">
        <v>248</v>
      </c>
      <c r="U21" s="234" t="s">
        <v>249</v>
      </c>
      <c r="V21" s="233">
        <v>0</v>
      </c>
      <c r="W21" s="232">
        <v>61</v>
      </c>
      <c r="X21" s="234" t="s">
        <v>250</v>
      </c>
      <c r="Y21" s="239">
        <v>43861</v>
      </c>
      <c r="Z21" s="239">
        <v>43861</v>
      </c>
      <c r="AA21" s="240">
        <v>43866.96912037037</v>
      </c>
      <c r="AB21" s="234" t="s">
        <v>251</v>
      </c>
      <c r="AC21" s="234" t="s">
        <v>252</v>
      </c>
      <c r="AD21" s="234" t="s">
        <v>253</v>
      </c>
      <c r="AE21" s="234" t="s">
        <v>284</v>
      </c>
      <c r="AF21" s="235"/>
      <c r="AG21" s="234" t="s">
        <v>819</v>
      </c>
      <c r="AH21" s="235"/>
      <c r="AI21" s="235"/>
      <c r="AJ21" s="234" t="s">
        <v>383</v>
      </c>
      <c r="AK21" s="235"/>
      <c r="AL21" s="235"/>
      <c r="AM21" s="235"/>
      <c r="AN21" s="234" t="s">
        <v>384</v>
      </c>
      <c r="AO21" s="234" t="s">
        <v>622</v>
      </c>
      <c r="AP21" s="235"/>
      <c r="AQ21" s="235"/>
      <c r="AR21" s="235"/>
      <c r="AS21" s="235"/>
      <c r="AT21" s="235"/>
      <c r="AU21" s="235"/>
      <c r="AV21" s="235"/>
      <c r="AW21" s="235"/>
      <c r="AX21" s="235"/>
      <c r="AY21" s="235"/>
      <c r="AZ21" s="234" t="s">
        <v>389</v>
      </c>
      <c r="BA21" s="234" t="s">
        <v>597</v>
      </c>
      <c r="BB21" s="234" t="s">
        <v>598</v>
      </c>
      <c r="BC21" s="234" t="s">
        <v>266</v>
      </c>
      <c r="BD21" s="234" t="s">
        <v>266</v>
      </c>
      <c r="BE21" s="234" t="s">
        <v>810</v>
      </c>
      <c r="BF21" s="234" t="s">
        <v>597</v>
      </c>
      <c r="BG21" s="234" t="s">
        <v>599</v>
      </c>
      <c r="BH21" s="234" t="s">
        <v>600</v>
      </c>
      <c r="BI21" s="234" t="s">
        <v>263</v>
      </c>
      <c r="BJ21" s="234" t="s">
        <v>601</v>
      </c>
      <c r="BK21" s="234" t="s">
        <v>602</v>
      </c>
      <c r="BL21" s="234" t="s">
        <v>603</v>
      </c>
      <c r="BM21" s="234" t="s">
        <v>266</v>
      </c>
      <c r="BN21" s="234" t="s">
        <v>266</v>
      </c>
      <c r="BO21" s="235"/>
      <c r="BP21" s="234" t="s">
        <v>282</v>
      </c>
      <c r="BQ21" s="303"/>
    </row>
    <row r="22" spans="1:69" s="224" customFormat="1" hidden="1" x14ac:dyDescent="0.25">
      <c r="A22" s="241">
        <v>2020</v>
      </c>
      <c r="B22" s="242">
        <v>1</v>
      </c>
      <c r="C22" s="243" t="s">
        <v>243</v>
      </c>
      <c r="D22" s="243" t="s">
        <v>244</v>
      </c>
      <c r="E22" s="243" t="s">
        <v>244</v>
      </c>
      <c r="F22" s="243" t="s">
        <v>381</v>
      </c>
      <c r="G22" s="243" t="s">
        <v>392</v>
      </c>
      <c r="H22" s="243" t="s">
        <v>592</v>
      </c>
      <c r="I22" s="244" t="s">
        <v>394</v>
      </c>
      <c r="J22" s="243" t="s">
        <v>378</v>
      </c>
      <c r="K22" s="320">
        <v>-525.15</v>
      </c>
      <c r="L22" s="245">
        <v>-12212790.699999999</v>
      </c>
      <c r="M22" s="246">
        <v>-694.93</v>
      </c>
      <c r="N22" s="246">
        <v>-525.15</v>
      </c>
      <c r="O22" s="246">
        <v>-4078.23</v>
      </c>
      <c r="P22" s="247">
        <v>0</v>
      </c>
      <c r="Q22" s="247">
        <v>0</v>
      </c>
      <c r="R22" s="243" t="s">
        <v>821</v>
      </c>
      <c r="S22" s="243" t="s">
        <v>247</v>
      </c>
      <c r="T22" s="243" t="s">
        <v>248</v>
      </c>
      <c r="U22" s="243" t="s">
        <v>249</v>
      </c>
      <c r="V22" s="242">
        <v>0</v>
      </c>
      <c r="W22" s="241">
        <v>36</v>
      </c>
      <c r="X22" s="243" t="s">
        <v>250</v>
      </c>
      <c r="Y22" s="248">
        <v>43861</v>
      </c>
      <c r="Z22" s="248">
        <v>43861</v>
      </c>
      <c r="AA22" s="249">
        <v>43865.320277777777</v>
      </c>
      <c r="AB22" s="243" t="s">
        <v>612</v>
      </c>
      <c r="AC22" s="243" t="s">
        <v>252</v>
      </c>
      <c r="AD22" s="243" t="s">
        <v>253</v>
      </c>
      <c r="AE22" s="243" t="s">
        <v>284</v>
      </c>
      <c r="AF22" s="244"/>
      <c r="AG22" s="243" t="s">
        <v>822</v>
      </c>
      <c r="AH22" s="244"/>
      <c r="AI22" s="244"/>
      <c r="AJ22" s="243" t="s">
        <v>383</v>
      </c>
      <c r="AK22" s="244"/>
      <c r="AL22" s="244"/>
      <c r="AM22" s="244"/>
      <c r="AN22" s="243" t="s">
        <v>384</v>
      </c>
      <c r="AO22" s="243" t="s">
        <v>622</v>
      </c>
      <c r="AP22" s="244"/>
      <c r="AQ22" s="244"/>
      <c r="AR22" s="244"/>
      <c r="AS22" s="244"/>
      <c r="AT22" s="244"/>
      <c r="AU22" s="244"/>
      <c r="AV22" s="244"/>
      <c r="AW22" s="244"/>
      <c r="AX22" s="244"/>
      <c r="AY22" s="244"/>
      <c r="AZ22" s="243" t="s">
        <v>393</v>
      </c>
      <c r="BA22" s="243" t="s">
        <v>597</v>
      </c>
      <c r="BB22" s="243" t="s">
        <v>598</v>
      </c>
      <c r="BC22" s="243" t="s">
        <v>266</v>
      </c>
      <c r="BD22" s="243" t="s">
        <v>266</v>
      </c>
      <c r="BE22" s="243" t="s">
        <v>810</v>
      </c>
      <c r="BF22" s="243" t="s">
        <v>597</v>
      </c>
      <c r="BG22" s="243" t="s">
        <v>599</v>
      </c>
      <c r="BH22" s="243" t="s">
        <v>600</v>
      </c>
      <c r="BI22" s="243" t="s">
        <v>263</v>
      </c>
      <c r="BJ22" s="243" t="s">
        <v>601</v>
      </c>
      <c r="BK22" s="243" t="s">
        <v>602</v>
      </c>
      <c r="BL22" s="243" t="s">
        <v>603</v>
      </c>
      <c r="BM22" s="243" t="s">
        <v>266</v>
      </c>
      <c r="BN22" s="243" t="s">
        <v>266</v>
      </c>
      <c r="BO22" s="244"/>
      <c r="BP22" s="243" t="s">
        <v>282</v>
      </c>
      <c r="BQ22" s="244"/>
    </row>
    <row r="23" spans="1:69" s="224" customFormat="1" hidden="1" x14ac:dyDescent="0.25">
      <c r="A23" s="241">
        <v>2020</v>
      </c>
      <c r="B23" s="242">
        <v>1</v>
      </c>
      <c r="C23" s="243" t="s">
        <v>243</v>
      </c>
      <c r="D23" s="243" t="s">
        <v>277</v>
      </c>
      <c r="E23" s="243" t="s">
        <v>244</v>
      </c>
      <c r="F23" s="243" t="s">
        <v>381</v>
      </c>
      <c r="G23" s="243" t="s">
        <v>382</v>
      </c>
      <c r="H23" s="243" t="s">
        <v>246</v>
      </c>
      <c r="I23" s="244"/>
      <c r="J23" s="243" t="s">
        <v>378</v>
      </c>
      <c r="K23" s="320">
        <v>0</v>
      </c>
      <c r="L23" s="245">
        <v>0</v>
      </c>
      <c r="M23" s="246">
        <v>-1438.98</v>
      </c>
      <c r="N23" s="246">
        <v>-159.69999999999999</v>
      </c>
      <c r="O23" s="246">
        <v>-145.66999999999999</v>
      </c>
      <c r="P23" s="247">
        <v>0</v>
      </c>
      <c r="Q23" s="247">
        <v>0</v>
      </c>
      <c r="R23" s="243" t="s">
        <v>273</v>
      </c>
      <c r="S23" s="244"/>
      <c r="T23" s="243" t="s">
        <v>274</v>
      </c>
      <c r="U23" s="243" t="s">
        <v>275</v>
      </c>
      <c r="V23" s="242">
        <v>0</v>
      </c>
      <c r="W23" s="241">
        <v>34</v>
      </c>
      <c r="X23" s="243" t="s">
        <v>250</v>
      </c>
      <c r="Y23" s="248">
        <v>43861</v>
      </c>
      <c r="Z23" s="248">
        <v>43861</v>
      </c>
      <c r="AA23" s="249">
        <v>43865.320277777777</v>
      </c>
      <c r="AB23" s="243" t="s">
        <v>276</v>
      </c>
      <c r="AC23" s="244"/>
      <c r="AD23" s="244"/>
      <c r="AE23" s="244"/>
      <c r="AF23" s="244"/>
      <c r="AG23" s="244"/>
      <c r="AH23" s="244"/>
      <c r="AI23" s="244"/>
      <c r="AJ23" s="244"/>
      <c r="AK23" s="244"/>
      <c r="AL23" s="244"/>
      <c r="AM23" s="244"/>
      <c r="AN23" s="244"/>
      <c r="AO23" s="244"/>
      <c r="AP23" s="244"/>
      <c r="AQ23" s="244"/>
      <c r="AR23" s="244"/>
      <c r="AS23" s="244"/>
      <c r="AT23" s="244"/>
      <c r="AU23" s="244"/>
      <c r="AV23" s="244"/>
      <c r="AW23" s="244"/>
      <c r="AX23" s="244"/>
      <c r="AY23" s="244"/>
      <c r="AZ23" s="243" t="s">
        <v>385</v>
      </c>
      <c r="BA23" s="243" t="s">
        <v>256</v>
      </c>
      <c r="BB23" s="243" t="s">
        <v>257</v>
      </c>
      <c r="BC23" s="243" t="s">
        <v>258</v>
      </c>
      <c r="BD23" s="243" t="s">
        <v>259</v>
      </c>
      <c r="BE23" s="243" t="s">
        <v>260</v>
      </c>
      <c r="BF23" s="243" t="s">
        <v>256</v>
      </c>
      <c r="BG23" s="243" t="s">
        <v>261</v>
      </c>
      <c r="BH23" s="243" t="s">
        <v>262</v>
      </c>
      <c r="BI23" s="243" t="s">
        <v>263</v>
      </c>
      <c r="BJ23" s="243" t="s">
        <v>264</v>
      </c>
      <c r="BK23" s="243" t="s">
        <v>279</v>
      </c>
      <c r="BL23" s="243" t="s">
        <v>265</v>
      </c>
      <c r="BM23" s="243" t="s">
        <v>266</v>
      </c>
      <c r="BN23" s="243" t="s">
        <v>267</v>
      </c>
      <c r="BO23" s="244"/>
      <c r="BP23" s="243" t="s">
        <v>282</v>
      </c>
      <c r="BQ23" s="244"/>
    </row>
    <row r="24" spans="1:69" s="224" customFormat="1" hidden="1" x14ac:dyDescent="0.25">
      <c r="A24" s="232">
        <v>2020</v>
      </c>
      <c r="B24" s="233">
        <v>1</v>
      </c>
      <c r="C24" s="234" t="s">
        <v>243</v>
      </c>
      <c r="D24" s="234" t="s">
        <v>277</v>
      </c>
      <c r="E24" s="234" t="s">
        <v>244</v>
      </c>
      <c r="F24" s="234" t="s">
        <v>381</v>
      </c>
      <c r="G24" s="234" t="s">
        <v>382</v>
      </c>
      <c r="H24" s="234" t="s">
        <v>246</v>
      </c>
      <c r="I24" s="235"/>
      <c r="J24" s="234" t="s">
        <v>378</v>
      </c>
      <c r="K24" s="319">
        <v>0</v>
      </c>
      <c r="L24" s="236">
        <v>-3714064.2</v>
      </c>
      <c r="M24" s="237">
        <v>0</v>
      </c>
      <c r="N24" s="237">
        <v>0</v>
      </c>
      <c r="O24" s="237">
        <v>0</v>
      </c>
      <c r="P24" s="238">
        <v>0</v>
      </c>
      <c r="Q24" s="238">
        <v>0</v>
      </c>
      <c r="R24" s="234" t="s">
        <v>390</v>
      </c>
      <c r="S24" s="235"/>
      <c r="T24" s="234" t="s">
        <v>274</v>
      </c>
      <c r="U24" s="234" t="s">
        <v>391</v>
      </c>
      <c r="V24" s="233">
        <v>0</v>
      </c>
      <c r="W24" s="232">
        <v>31</v>
      </c>
      <c r="X24" s="234" t="s">
        <v>250</v>
      </c>
      <c r="Y24" s="239">
        <v>43861</v>
      </c>
      <c r="Z24" s="239">
        <v>43861</v>
      </c>
      <c r="AA24" s="240">
        <v>43865.320277777777</v>
      </c>
      <c r="AB24" s="234" t="s">
        <v>276</v>
      </c>
      <c r="AC24" s="235"/>
      <c r="AD24" s="235"/>
      <c r="AE24" s="235"/>
      <c r="AF24" s="235"/>
      <c r="AG24" s="235"/>
      <c r="AH24" s="235"/>
      <c r="AI24" s="235"/>
      <c r="AJ24" s="235"/>
      <c r="AK24" s="235"/>
      <c r="AL24" s="235"/>
      <c r="AM24" s="235"/>
      <c r="AN24" s="235"/>
      <c r="AO24" s="235"/>
      <c r="AP24" s="235"/>
      <c r="AQ24" s="235"/>
      <c r="AR24" s="235"/>
      <c r="AS24" s="235"/>
      <c r="AT24" s="235"/>
      <c r="AU24" s="235"/>
      <c r="AV24" s="235"/>
      <c r="AW24" s="235"/>
      <c r="AX24" s="235"/>
      <c r="AY24" s="235"/>
      <c r="AZ24" s="234" t="s">
        <v>385</v>
      </c>
      <c r="BA24" s="234" t="s">
        <v>256</v>
      </c>
      <c r="BB24" s="234" t="s">
        <v>257</v>
      </c>
      <c r="BC24" s="234" t="s">
        <v>258</v>
      </c>
      <c r="BD24" s="234" t="s">
        <v>259</v>
      </c>
      <c r="BE24" s="234" t="s">
        <v>260</v>
      </c>
      <c r="BF24" s="234" t="s">
        <v>256</v>
      </c>
      <c r="BG24" s="234" t="s">
        <v>261</v>
      </c>
      <c r="BH24" s="234" t="s">
        <v>262</v>
      </c>
      <c r="BI24" s="234" t="s">
        <v>263</v>
      </c>
      <c r="BJ24" s="234" t="s">
        <v>264</v>
      </c>
      <c r="BK24" s="234" t="s">
        <v>279</v>
      </c>
      <c r="BL24" s="234" t="s">
        <v>265</v>
      </c>
      <c r="BM24" s="234" t="s">
        <v>266</v>
      </c>
      <c r="BN24" s="234" t="s">
        <v>267</v>
      </c>
      <c r="BO24" s="235"/>
      <c r="BP24" s="234" t="s">
        <v>282</v>
      </c>
      <c r="BQ24" s="303"/>
    </row>
    <row r="25" spans="1:69" s="224" customFormat="1" hidden="1" x14ac:dyDescent="0.25">
      <c r="A25" s="241">
        <v>2020</v>
      </c>
      <c r="B25" s="242">
        <v>1</v>
      </c>
      <c r="C25" s="243" t="s">
        <v>243</v>
      </c>
      <c r="D25" s="243" t="s">
        <v>277</v>
      </c>
      <c r="E25" s="243" t="s">
        <v>244</v>
      </c>
      <c r="F25" s="243" t="s">
        <v>381</v>
      </c>
      <c r="G25" s="243" t="s">
        <v>382</v>
      </c>
      <c r="H25" s="243" t="s">
        <v>592</v>
      </c>
      <c r="I25" s="244"/>
      <c r="J25" s="243" t="s">
        <v>378</v>
      </c>
      <c r="K25" s="320">
        <v>0</v>
      </c>
      <c r="L25" s="245">
        <v>0</v>
      </c>
      <c r="M25" s="246">
        <v>3.99</v>
      </c>
      <c r="N25" s="246">
        <v>11.18</v>
      </c>
      <c r="O25" s="246">
        <v>86.84</v>
      </c>
      <c r="P25" s="247">
        <v>0</v>
      </c>
      <c r="Q25" s="247">
        <v>0</v>
      </c>
      <c r="R25" s="243" t="s">
        <v>273</v>
      </c>
      <c r="S25" s="244"/>
      <c r="T25" s="243" t="s">
        <v>274</v>
      </c>
      <c r="U25" s="243" t="s">
        <v>275</v>
      </c>
      <c r="V25" s="242">
        <v>0</v>
      </c>
      <c r="W25" s="241">
        <v>68</v>
      </c>
      <c r="X25" s="243" t="s">
        <v>250</v>
      </c>
      <c r="Y25" s="248">
        <v>43861</v>
      </c>
      <c r="Z25" s="248">
        <v>43861</v>
      </c>
      <c r="AA25" s="249">
        <v>43866.96912037037</v>
      </c>
      <c r="AB25" s="243" t="s">
        <v>276</v>
      </c>
      <c r="AC25" s="244"/>
      <c r="AD25" s="244"/>
      <c r="AE25" s="244"/>
      <c r="AF25" s="244"/>
      <c r="AG25" s="244"/>
      <c r="AH25" s="244"/>
      <c r="AI25" s="244"/>
      <c r="AJ25" s="244"/>
      <c r="AK25" s="244"/>
      <c r="AL25" s="244"/>
      <c r="AM25" s="244"/>
      <c r="AN25" s="244"/>
      <c r="AO25" s="244"/>
      <c r="AP25" s="244"/>
      <c r="AQ25" s="244"/>
      <c r="AR25" s="244"/>
      <c r="AS25" s="244"/>
      <c r="AT25" s="244"/>
      <c r="AU25" s="244"/>
      <c r="AV25" s="244"/>
      <c r="AW25" s="244"/>
      <c r="AX25" s="244"/>
      <c r="AY25" s="244"/>
      <c r="AZ25" s="243" t="s">
        <v>385</v>
      </c>
      <c r="BA25" s="243" t="s">
        <v>597</v>
      </c>
      <c r="BB25" s="243" t="s">
        <v>598</v>
      </c>
      <c r="BC25" s="243" t="s">
        <v>266</v>
      </c>
      <c r="BD25" s="243" t="s">
        <v>266</v>
      </c>
      <c r="BE25" s="243" t="s">
        <v>810</v>
      </c>
      <c r="BF25" s="243" t="s">
        <v>597</v>
      </c>
      <c r="BG25" s="243" t="s">
        <v>599</v>
      </c>
      <c r="BH25" s="243" t="s">
        <v>600</v>
      </c>
      <c r="BI25" s="243" t="s">
        <v>263</v>
      </c>
      <c r="BJ25" s="243" t="s">
        <v>601</v>
      </c>
      <c r="BK25" s="243" t="s">
        <v>602</v>
      </c>
      <c r="BL25" s="243" t="s">
        <v>603</v>
      </c>
      <c r="BM25" s="243" t="s">
        <v>266</v>
      </c>
      <c r="BN25" s="243" t="s">
        <v>266</v>
      </c>
      <c r="BO25" s="244"/>
      <c r="BP25" s="243" t="s">
        <v>282</v>
      </c>
      <c r="BQ25" s="244"/>
    </row>
    <row r="26" spans="1:69" s="224" customFormat="1" hidden="1" x14ac:dyDescent="0.25">
      <c r="A26" s="232">
        <v>2020</v>
      </c>
      <c r="B26" s="233">
        <v>1</v>
      </c>
      <c r="C26" s="234" t="s">
        <v>243</v>
      </c>
      <c r="D26" s="234" t="s">
        <v>277</v>
      </c>
      <c r="E26" s="234" t="s">
        <v>244</v>
      </c>
      <c r="F26" s="234" t="s">
        <v>381</v>
      </c>
      <c r="G26" s="234" t="s">
        <v>382</v>
      </c>
      <c r="H26" s="234" t="s">
        <v>592</v>
      </c>
      <c r="I26" s="235"/>
      <c r="J26" s="234" t="s">
        <v>378</v>
      </c>
      <c r="K26" s="319">
        <v>0</v>
      </c>
      <c r="L26" s="236">
        <v>260060.96</v>
      </c>
      <c r="M26" s="237">
        <v>0</v>
      </c>
      <c r="N26" s="237">
        <v>0</v>
      </c>
      <c r="O26" s="237">
        <v>0</v>
      </c>
      <c r="P26" s="238">
        <v>0</v>
      </c>
      <c r="Q26" s="238">
        <v>0</v>
      </c>
      <c r="R26" s="234" t="s">
        <v>390</v>
      </c>
      <c r="S26" s="235"/>
      <c r="T26" s="234" t="s">
        <v>274</v>
      </c>
      <c r="U26" s="234" t="s">
        <v>391</v>
      </c>
      <c r="V26" s="233">
        <v>0</v>
      </c>
      <c r="W26" s="232">
        <v>67</v>
      </c>
      <c r="X26" s="234" t="s">
        <v>250</v>
      </c>
      <c r="Y26" s="239">
        <v>43861</v>
      </c>
      <c r="Z26" s="239">
        <v>43861</v>
      </c>
      <c r="AA26" s="240">
        <v>43866.96912037037</v>
      </c>
      <c r="AB26" s="234" t="s">
        <v>276</v>
      </c>
      <c r="AC26" s="235"/>
      <c r="AD26" s="235"/>
      <c r="AE26" s="235"/>
      <c r="AF26" s="235"/>
      <c r="AG26" s="235"/>
      <c r="AH26" s="235"/>
      <c r="AI26" s="235"/>
      <c r="AJ26" s="235"/>
      <c r="AK26" s="235"/>
      <c r="AL26" s="235"/>
      <c r="AM26" s="235"/>
      <c r="AN26" s="235"/>
      <c r="AO26" s="235"/>
      <c r="AP26" s="235"/>
      <c r="AQ26" s="235"/>
      <c r="AR26" s="235"/>
      <c r="AS26" s="235"/>
      <c r="AT26" s="235"/>
      <c r="AU26" s="235"/>
      <c r="AV26" s="235"/>
      <c r="AW26" s="235"/>
      <c r="AX26" s="235"/>
      <c r="AY26" s="235"/>
      <c r="AZ26" s="234" t="s">
        <v>385</v>
      </c>
      <c r="BA26" s="234" t="s">
        <v>597</v>
      </c>
      <c r="BB26" s="234" t="s">
        <v>598</v>
      </c>
      <c r="BC26" s="234" t="s">
        <v>266</v>
      </c>
      <c r="BD26" s="234" t="s">
        <v>266</v>
      </c>
      <c r="BE26" s="234" t="s">
        <v>810</v>
      </c>
      <c r="BF26" s="234" t="s">
        <v>597</v>
      </c>
      <c r="BG26" s="234" t="s">
        <v>599</v>
      </c>
      <c r="BH26" s="234" t="s">
        <v>600</v>
      </c>
      <c r="BI26" s="234" t="s">
        <v>263</v>
      </c>
      <c r="BJ26" s="234" t="s">
        <v>601</v>
      </c>
      <c r="BK26" s="234" t="s">
        <v>602</v>
      </c>
      <c r="BL26" s="234" t="s">
        <v>603</v>
      </c>
      <c r="BM26" s="234" t="s">
        <v>266</v>
      </c>
      <c r="BN26" s="234" t="s">
        <v>266</v>
      </c>
      <c r="BO26" s="235"/>
      <c r="BP26" s="234" t="s">
        <v>282</v>
      </c>
      <c r="BQ26" s="303"/>
    </row>
    <row r="27" spans="1:69" s="224" customFormat="1" hidden="1" x14ac:dyDescent="0.25">
      <c r="A27" s="241">
        <v>2020</v>
      </c>
      <c r="B27" s="242">
        <v>1</v>
      </c>
      <c r="C27" s="243" t="s">
        <v>243</v>
      </c>
      <c r="D27" s="243" t="s">
        <v>277</v>
      </c>
      <c r="E27" s="243" t="s">
        <v>244</v>
      </c>
      <c r="F27" s="243" t="s">
        <v>381</v>
      </c>
      <c r="G27" s="243" t="s">
        <v>386</v>
      </c>
      <c r="H27" s="243" t="s">
        <v>246</v>
      </c>
      <c r="I27" s="244"/>
      <c r="J27" s="243" t="s">
        <v>378</v>
      </c>
      <c r="K27" s="320">
        <v>0</v>
      </c>
      <c r="L27" s="245">
        <v>0</v>
      </c>
      <c r="M27" s="246">
        <v>-1065.8599999999999</v>
      </c>
      <c r="N27" s="246">
        <v>-118.29</v>
      </c>
      <c r="O27" s="246">
        <v>-107.9</v>
      </c>
      <c r="P27" s="247">
        <v>0</v>
      </c>
      <c r="Q27" s="247">
        <v>0</v>
      </c>
      <c r="R27" s="243" t="s">
        <v>273</v>
      </c>
      <c r="S27" s="244"/>
      <c r="T27" s="243" t="s">
        <v>274</v>
      </c>
      <c r="U27" s="243" t="s">
        <v>275</v>
      </c>
      <c r="V27" s="242">
        <v>0</v>
      </c>
      <c r="W27" s="241">
        <v>34</v>
      </c>
      <c r="X27" s="243" t="s">
        <v>250</v>
      </c>
      <c r="Y27" s="248">
        <v>43861</v>
      </c>
      <c r="Z27" s="248">
        <v>43861</v>
      </c>
      <c r="AA27" s="249">
        <v>43865.320277777777</v>
      </c>
      <c r="AB27" s="243" t="s">
        <v>276</v>
      </c>
      <c r="AC27" s="244"/>
      <c r="AD27" s="244"/>
      <c r="AE27" s="244"/>
      <c r="AF27" s="244"/>
      <c r="AG27" s="244"/>
      <c r="AH27" s="244"/>
      <c r="AI27" s="244"/>
      <c r="AJ27" s="244"/>
      <c r="AK27" s="244"/>
      <c r="AL27" s="244"/>
      <c r="AM27" s="244"/>
      <c r="AN27" s="244"/>
      <c r="AO27" s="244"/>
      <c r="AP27" s="244"/>
      <c r="AQ27" s="244"/>
      <c r="AR27" s="244"/>
      <c r="AS27" s="244"/>
      <c r="AT27" s="244"/>
      <c r="AU27" s="244"/>
      <c r="AV27" s="244"/>
      <c r="AW27" s="244"/>
      <c r="AX27" s="244"/>
      <c r="AY27" s="244"/>
      <c r="AZ27" s="243" t="s">
        <v>387</v>
      </c>
      <c r="BA27" s="243" t="s">
        <v>256</v>
      </c>
      <c r="BB27" s="243" t="s">
        <v>257</v>
      </c>
      <c r="BC27" s="243" t="s">
        <v>258</v>
      </c>
      <c r="BD27" s="243" t="s">
        <v>259</v>
      </c>
      <c r="BE27" s="243" t="s">
        <v>260</v>
      </c>
      <c r="BF27" s="243" t="s">
        <v>256</v>
      </c>
      <c r="BG27" s="243" t="s">
        <v>261</v>
      </c>
      <c r="BH27" s="243" t="s">
        <v>262</v>
      </c>
      <c r="BI27" s="243" t="s">
        <v>263</v>
      </c>
      <c r="BJ27" s="243" t="s">
        <v>264</v>
      </c>
      <c r="BK27" s="243" t="s">
        <v>279</v>
      </c>
      <c r="BL27" s="243" t="s">
        <v>265</v>
      </c>
      <c r="BM27" s="243" t="s">
        <v>266</v>
      </c>
      <c r="BN27" s="243" t="s">
        <v>267</v>
      </c>
      <c r="BO27" s="244"/>
      <c r="BP27" s="243" t="s">
        <v>282</v>
      </c>
      <c r="BQ27" s="244"/>
    </row>
    <row r="28" spans="1:69" s="224" customFormat="1" hidden="1" x14ac:dyDescent="0.25">
      <c r="A28" s="232">
        <v>2020</v>
      </c>
      <c r="B28" s="233">
        <v>1</v>
      </c>
      <c r="C28" s="234" t="s">
        <v>243</v>
      </c>
      <c r="D28" s="234" t="s">
        <v>277</v>
      </c>
      <c r="E28" s="234" t="s">
        <v>244</v>
      </c>
      <c r="F28" s="234" t="s">
        <v>381</v>
      </c>
      <c r="G28" s="234" t="s">
        <v>386</v>
      </c>
      <c r="H28" s="234" t="s">
        <v>246</v>
      </c>
      <c r="I28" s="235"/>
      <c r="J28" s="234" t="s">
        <v>378</v>
      </c>
      <c r="K28" s="319">
        <v>0</v>
      </c>
      <c r="L28" s="236">
        <v>-2751018.2</v>
      </c>
      <c r="M28" s="237">
        <v>0</v>
      </c>
      <c r="N28" s="237">
        <v>0</v>
      </c>
      <c r="O28" s="237">
        <v>0</v>
      </c>
      <c r="P28" s="238">
        <v>0</v>
      </c>
      <c r="Q28" s="238">
        <v>0</v>
      </c>
      <c r="R28" s="234" t="s">
        <v>390</v>
      </c>
      <c r="S28" s="235"/>
      <c r="T28" s="234" t="s">
        <v>274</v>
      </c>
      <c r="U28" s="234" t="s">
        <v>391</v>
      </c>
      <c r="V28" s="233">
        <v>0</v>
      </c>
      <c r="W28" s="232">
        <v>31</v>
      </c>
      <c r="X28" s="234" t="s">
        <v>250</v>
      </c>
      <c r="Y28" s="239">
        <v>43861</v>
      </c>
      <c r="Z28" s="239">
        <v>43861</v>
      </c>
      <c r="AA28" s="240">
        <v>43865.320277777777</v>
      </c>
      <c r="AB28" s="234" t="s">
        <v>276</v>
      </c>
      <c r="AC28" s="235"/>
      <c r="AD28" s="235"/>
      <c r="AE28" s="235"/>
      <c r="AF28" s="235"/>
      <c r="AG28" s="235"/>
      <c r="AH28" s="235"/>
      <c r="AI28" s="235"/>
      <c r="AJ28" s="235"/>
      <c r="AK28" s="235"/>
      <c r="AL28" s="235"/>
      <c r="AM28" s="235"/>
      <c r="AN28" s="235"/>
      <c r="AO28" s="235"/>
      <c r="AP28" s="235"/>
      <c r="AQ28" s="235"/>
      <c r="AR28" s="235"/>
      <c r="AS28" s="235"/>
      <c r="AT28" s="235"/>
      <c r="AU28" s="235"/>
      <c r="AV28" s="235"/>
      <c r="AW28" s="235"/>
      <c r="AX28" s="235"/>
      <c r="AY28" s="235"/>
      <c r="AZ28" s="234" t="s">
        <v>387</v>
      </c>
      <c r="BA28" s="234" t="s">
        <v>256</v>
      </c>
      <c r="BB28" s="234" t="s">
        <v>257</v>
      </c>
      <c r="BC28" s="234" t="s">
        <v>258</v>
      </c>
      <c r="BD28" s="234" t="s">
        <v>259</v>
      </c>
      <c r="BE28" s="234" t="s">
        <v>260</v>
      </c>
      <c r="BF28" s="234" t="s">
        <v>256</v>
      </c>
      <c r="BG28" s="234" t="s">
        <v>261</v>
      </c>
      <c r="BH28" s="234" t="s">
        <v>262</v>
      </c>
      <c r="BI28" s="234" t="s">
        <v>263</v>
      </c>
      <c r="BJ28" s="234" t="s">
        <v>264</v>
      </c>
      <c r="BK28" s="234" t="s">
        <v>279</v>
      </c>
      <c r="BL28" s="234" t="s">
        <v>265</v>
      </c>
      <c r="BM28" s="234" t="s">
        <v>266</v>
      </c>
      <c r="BN28" s="234" t="s">
        <v>267</v>
      </c>
      <c r="BO28" s="235"/>
      <c r="BP28" s="234" t="s">
        <v>282</v>
      </c>
      <c r="BQ28" s="303"/>
    </row>
    <row r="29" spans="1:69" s="224" customFormat="1" hidden="1" x14ac:dyDescent="0.25">
      <c r="A29" s="241">
        <v>2020</v>
      </c>
      <c r="B29" s="242">
        <v>1</v>
      </c>
      <c r="C29" s="243" t="s">
        <v>243</v>
      </c>
      <c r="D29" s="243" t="s">
        <v>277</v>
      </c>
      <c r="E29" s="243" t="s">
        <v>244</v>
      </c>
      <c r="F29" s="243" t="s">
        <v>381</v>
      </c>
      <c r="G29" s="243" t="s">
        <v>386</v>
      </c>
      <c r="H29" s="243" t="s">
        <v>592</v>
      </c>
      <c r="I29" s="244"/>
      <c r="J29" s="243" t="s">
        <v>378</v>
      </c>
      <c r="K29" s="320">
        <v>0</v>
      </c>
      <c r="L29" s="245">
        <v>0</v>
      </c>
      <c r="M29" s="246">
        <v>2.44</v>
      </c>
      <c r="N29" s="246">
        <v>6.8</v>
      </c>
      <c r="O29" s="246">
        <v>52.82</v>
      </c>
      <c r="P29" s="247">
        <v>0</v>
      </c>
      <c r="Q29" s="247">
        <v>0</v>
      </c>
      <c r="R29" s="243" t="s">
        <v>273</v>
      </c>
      <c r="S29" s="244"/>
      <c r="T29" s="243" t="s">
        <v>274</v>
      </c>
      <c r="U29" s="243" t="s">
        <v>275</v>
      </c>
      <c r="V29" s="242">
        <v>0</v>
      </c>
      <c r="W29" s="241">
        <v>68</v>
      </c>
      <c r="X29" s="243" t="s">
        <v>250</v>
      </c>
      <c r="Y29" s="248">
        <v>43861</v>
      </c>
      <c r="Z29" s="248">
        <v>43861</v>
      </c>
      <c r="AA29" s="249">
        <v>43866.96912037037</v>
      </c>
      <c r="AB29" s="243" t="s">
        <v>276</v>
      </c>
      <c r="AC29" s="244"/>
      <c r="AD29" s="244"/>
      <c r="AE29" s="244"/>
      <c r="AF29" s="244"/>
      <c r="AG29" s="244"/>
      <c r="AH29" s="244"/>
      <c r="AI29" s="244"/>
      <c r="AJ29" s="244"/>
      <c r="AK29" s="244"/>
      <c r="AL29" s="244"/>
      <c r="AM29" s="244"/>
      <c r="AN29" s="244"/>
      <c r="AO29" s="244"/>
      <c r="AP29" s="244"/>
      <c r="AQ29" s="244"/>
      <c r="AR29" s="244"/>
      <c r="AS29" s="244"/>
      <c r="AT29" s="244"/>
      <c r="AU29" s="244"/>
      <c r="AV29" s="244"/>
      <c r="AW29" s="244"/>
      <c r="AX29" s="244"/>
      <c r="AY29" s="244"/>
      <c r="AZ29" s="243" t="s">
        <v>387</v>
      </c>
      <c r="BA29" s="243" t="s">
        <v>597</v>
      </c>
      <c r="BB29" s="243" t="s">
        <v>598</v>
      </c>
      <c r="BC29" s="243" t="s">
        <v>266</v>
      </c>
      <c r="BD29" s="243" t="s">
        <v>266</v>
      </c>
      <c r="BE29" s="243" t="s">
        <v>810</v>
      </c>
      <c r="BF29" s="243" t="s">
        <v>597</v>
      </c>
      <c r="BG29" s="243" t="s">
        <v>599</v>
      </c>
      <c r="BH29" s="243" t="s">
        <v>600</v>
      </c>
      <c r="BI29" s="243" t="s">
        <v>263</v>
      </c>
      <c r="BJ29" s="243" t="s">
        <v>601</v>
      </c>
      <c r="BK29" s="243" t="s">
        <v>602</v>
      </c>
      <c r="BL29" s="243" t="s">
        <v>603</v>
      </c>
      <c r="BM29" s="243" t="s">
        <v>266</v>
      </c>
      <c r="BN29" s="243" t="s">
        <v>266</v>
      </c>
      <c r="BO29" s="244"/>
      <c r="BP29" s="243" t="s">
        <v>282</v>
      </c>
      <c r="BQ29" s="244"/>
    </row>
    <row r="30" spans="1:69" s="224" customFormat="1" hidden="1" x14ac:dyDescent="0.25">
      <c r="A30" s="232">
        <v>2020</v>
      </c>
      <c r="B30" s="233">
        <v>1</v>
      </c>
      <c r="C30" s="234" t="s">
        <v>243</v>
      </c>
      <c r="D30" s="234" t="s">
        <v>277</v>
      </c>
      <c r="E30" s="234" t="s">
        <v>244</v>
      </c>
      <c r="F30" s="234" t="s">
        <v>381</v>
      </c>
      <c r="G30" s="234" t="s">
        <v>386</v>
      </c>
      <c r="H30" s="234" t="s">
        <v>592</v>
      </c>
      <c r="I30" s="235"/>
      <c r="J30" s="234" t="s">
        <v>378</v>
      </c>
      <c r="K30" s="319">
        <v>0</v>
      </c>
      <c r="L30" s="236">
        <v>158181.56</v>
      </c>
      <c r="M30" s="237">
        <v>0</v>
      </c>
      <c r="N30" s="237">
        <v>0</v>
      </c>
      <c r="O30" s="237">
        <v>0</v>
      </c>
      <c r="P30" s="238">
        <v>0</v>
      </c>
      <c r="Q30" s="238">
        <v>0</v>
      </c>
      <c r="R30" s="234" t="s">
        <v>390</v>
      </c>
      <c r="S30" s="235"/>
      <c r="T30" s="234" t="s">
        <v>274</v>
      </c>
      <c r="U30" s="234" t="s">
        <v>391</v>
      </c>
      <c r="V30" s="233">
        <v>0</v>
      </c>
      <c r="W30" s="232">
        <v>67</v>
      </c>
      <c r="X30" s="234" t="s">
        <v>250</v>
      </c>
      <c r="Y30" s="239">
        <v>43861</v>
      </c>
      <c r="Z30" s="239">
        <v>43861</v>
      </c>
      <c r="AA30" s="240">
        <v>43866.96912037037</v>
      </c>
      <c r="AB30" s="234" t="s">
        <v>276</v>
      </c>
      <c r="AC30" s="235"/>
      <c r="AD30" s="235"/>
      <c r="AE30" s="235"/>
      <c r="AF30" s="235"/>
      <c r="AG30" s="235"/>
      <c r="AH30" s="235"/>
      <c r="AI30" s="235"/>
      <c r="AJ30" s="235"/>
      <c r="AK30" s="235"/>
      <c r="AL30" s="235"/>
      <c r="AM30" s="235"/>
      <c r="AN30" s="235"/>
      <c r="AO30" s="235"/>
      <c r="AP30" s="235"/>
      <c r="AQ30" s="235"/>
      <c r="AR30" s="235"/>
      <c r="AS30" s="235"/>
      <c r="AT30" s="235"/>
      <c r="AU30" s="235"/>
      <c r="AV30" s="235"/>
      <c r="AW30" s="235"/>
      <c r="AX30" s="235"/>
      <c r="AY30" s="235"/>
      <c r="AZ30" s="234" t="s">
        <v>387</v>
      </c>
      <c r="BA30" s="234" t="s">
        <v>597</v>
      </c>
      <c r="BB30" s="234" t="s">
        <v>598</v>
      </c>
      <c r="BC30" s="234" t="s">
        <v>266</v>
      </c>
      <c r="BD30" s="234" t="s">
        <v>266</v>
      </c>
      <c r="BE30" s="234" t="s">
        <v>810</v>
      </c>
      <c r="BF30" s="234" t="s">
        <v>597</v>
      </c>
      <c r="BG30" s="234" t="s">
        <v>599</v>
      </c>
      <c r="BH30" s="234" t="s">
        <v>600</v>
      </c>
      <c r="BI30" s="234" t="s">
        <v>263</v>
      </c>
      <c r="BJ30" s="234" t="s">
        <v>601</v>
      </c>
      <c r="BK30" s="234" t="s">
        <v>602</v>
      </c>
      <c r="BL30" s="234" t="s">
        <v>603</v>
      </c>
      <c r="BM30" s="234" t="s">
        <v>266</v>
      </c>
      <c r="BN30" s="234" t="s">
        <v>266</v>
      </c>
      <c r="BO30" s="235"/>
      <c r="BP30" s="234" t="s">
        <v>282</v>
      </c>
      <c r="BQ30" s="303"/>
    </row>
    <row r="31" spans="1:69" s="224" customFormat="1" hidden="1" x14ac:dyDescent="0.25">
      <c r="A31" s="241">
        <v>2020</v>
      </c>
      <c r="B31" s="242">
        <v>1</v>
      </c>
      <c r="C31" s="243" t="s">
        <v>243</v>
      </c>
      <c r="D31" s="243" t="s">
        <v>277</v>
      </c>
      <c r="E31" s="243" t="s">
        <v>244</v>
      </c>
      <c r="F31" s="243" t="s">
        <v>381</v>
      </c>
      <c r="G31" s="243" t="s">
        <v>388</v>
      </c>
      <c r="H31" s="243" t="s">
        <v>246</v>
      </c>
      <c r="I31" s="244"/>
      <c r="J31" s="243" t="s">
        <v>54</v>
      </c>
      <c r="K31" s="320">
        <v>0</v>
      </c>
      <c r="L31" s="245">
        <v>0</v>
      </c>
      <c r="M31" s="246">
        <v>-539.29</v>
      </c>
      <c r="N31" s="246">
        <v>0</v>
      </c>
      <c r="O31" s="246">
        <v>480.98</v>
      </c>
      <c r="P31" s="247">
        <v>0</v>
      </c>
      <c r="Q31" s="247">
        <v>0</v>
      </c>
      <c r="R31" s="243" t="s">
        <v>273</v>
      </c>
      <c r="S31" s="244"/>
      <c r="T31" s="243" t="s">
        <v>274</v>
      </c>
      <c r="U31" s="243" t="s">
        <v>275</v>
      </c>
      <c r="V31" s="242">
        <v>0</v>
      </c>
      <c r="W31" s="241">
        <v>34</v>
      </c>
      <c r="X31" s="243" t="s">
        <v>250</v>
      </c>
      <c r="Y31" s="248">
        <v>43861</v>
      </c>
      <c r="Z31" s="248">
        <v>43861</v>
      </c>
      <c r="AA31" s="249">
        <v>43865.320277777777</v>
      </c>
      <c r="AB31" s="243" t="s">
        <v>276</v>
      </c>
      <c r="AC31" s="244"/>
      <c r="AD31" s="244"/>
      <c r="AE31" s="244"/>
      <c r="AF31" s="244"/>
      <c r="AG31" s="244"/>
      <c r="AH31" s="244"/>
      <c r="AI31" s="244"/>
      <c r="AJ31" s="244"/>
      <c r="AK31" s="244"/>
      <c r="AL31" s="244"/>
      <c r="AM31" s="244"/>
      <c r="AN31" s="244"/>
      <c r="AO31" s="244"/>
      <c r="AP31" s="244"/>
      <c r="AQ31" s="244"/>
      <c r="AR31" s="244"/>
      <c r="AS31" s="244"/>
      <c r="AT31" s="244"/>
      <c r="AU31" s="244"/>
      <c r="AV31" s="244"/>
      <c r="AW31" s="244"/>
      <c r="AX31" s="244"/>
      <c r="AY31" s="244"/>
      <c r="AZ31" s="243" t="s">
        <v>389</v>
      </c>
      <c r="BA31" s="243" t="s">
        <v>256</v>
      </c>
      <c r="BB31" s="243" t="s">
        <v>257</v>
      </c>
      <c r="BC31" s="243" t="s">
        <v>258</v>
      </c>
      <c r="BD31" s="243" t="s">
        <v>259</v>
      </c>
      <c r="BE31" s="243" t="s">
        <v>260</v>
      </c>
      <c r="BF31" s="243" t="s">
        <v>256</v>
      </c>
      <c r="BG31" s="243" t="s">
        <v>261</v>
      </c>
      <c r="BH31" s="243" t="s">
        <v>262</v>
      </c>
      <c r="BI31" s="243" t="s">
        <v>263</v>
      </c>
      <c r="BJ31" s="243" t="s">
        <v>264</v>
      </c>
      <c r="BK31" s="243" t="s">
        <v>279</v>
      </c>
      <c r="BL31" s="243" t="s">
        <v>265</v>
      </c>
      <c r="BM31" s="243" t="s">
        <v>266</v>
      </c>
      <c r="BN31" s="243" t="s">
        <v>267</v>
      </c>
      <c r="BO31" s="244"/>
      <c r="BP31" s="243" t="s">
        <v>282</v>
      </c>
      <c r="BQ31" s="244"/>
    </row>
    <row r="32" spans="1:69" s="224" customFormat="1" hidden="1" x14ac:dyDescent="0.25">
      <c r="A32" s="232">
        <v>2020</v>
      </c>
      <c r="B32" s="233">
        <v>1</v>
      </c>
      <c r="C32" s="234" t="s">
        <v>243</v>
      </c>
      <c r="D32" s="234" t="s">
        <v>277</v>
      </c>
      <c r="E32" s="234" t="s">
        <v>244</v>
      </c>
      <c r="F32" s="234" t="s">
        <v>381</v>
      </c>
      <c r="G32" s="234" t="s">
        <v>388</v>
      </c>
      <c r="H32" s="234" t="s">
        <v>592</v>
      </c>
      <c r="I32" s="235"/>
      <c r="J32" s="234" t="s">
        <v>54</v>
      </c>
      <c r="K32" s="319">
        <v>0</v>
      </c>
      <c r="L32" s="236">
        <v>0</v>
      </c>
      <c r="M32" s="237">
        <v>0</v>
      </c>
      <c r="N32" s="237">
        <v>0</v>
      </c>
      <c r="O32" s="237">
        <v>-0.01</v>
      </c>
      <c r="P32" s="238">
        <v>0</v>
      </c>
      <c r="Q32" s="238">
        <v>0</v>
      </c>
      <c r="R32" s="234" t="s">
        <v>273</v>
      </c>
      <c r="S32" s="235"/>
      <c r="T32" s="234" t="s">
        <v>274</v>
      </c>
      <c r="U32" s="234" t="s">
        <v>275</v>
      </c>
      <c r="V32" s="233">
        <v>0</v>
      </c>
      <c r="W32" s="232">
        <v>57</v>
      </c>
      <c r="X32" s="234" t="s">
        <v>250</v>
      </c>
      <c r="Y32" s="239">
        <v>43861</v>
      </c>
      <c r="Z32" s="239">
        <v>43861</v>
      </c>
      <c r="AA32" s="240">
        <v>43866.328136574077</v>
      </c>
      <c r="AB32" s="234" t="s">
        <v>276</v>
      </c>
      <c r="AC32" s="235"/>
      <c r="AD32" s="235"/>
      <c r="AE32" s="235"/>
      <c r="AF32" s="235"/>
      <c r="AG32" s="235"/>
      <c r="AH32" s="235"/>
      <c r="AI32" s="235"/>
      <c r="AJ32" s="235"/>
      <c r="AK32" s="235"/>
      <c r="AL32" s="235"/>
      <c r="AM32" s="235"/>
      <c r="AN32" s="235"/>
      <c r="AO32" s="235"/>
      <c r="AP32" s="235"/>
      <c r="AQ32" s="235"/>
      <c r="AR32" s="235"/>
      <c r="AS32" s="235"/>
      <c r="AT32" s="235"/>
      <c r="AU32" s="235"/>
      <c r="AV32" s="235"/>
      <c r="AW32" s="235"/>
      <c r="AX32" s="235"/>
      <c r="AY32" s="235"/>
      <c r="AZ32" s="234" t="s">
        <v>389</v>
      </c>
      <c r="BA32" s="234" t="s">
        <v>597</v>
      </c>
      <c r="BB32" s="234" t="s">
        <v>598</v>
      </c>
      <c r="BC32" s="234" t="s">
        <v>266</v>
      </c>
      <c r="BD32" s="234" t="s">
        <v>266</v>
      </c>
      <c r="BE32" s="234" t="s">
        <v>810</v>
      </c>
      <c r="BF32" s="234" t="s">
        <v>597</v>
      </c>
      <c r="BG32" s="234" t="s">
        <v>599</v>
      </c>
      <c r="BH32" s="234" t="s">
        <v>600</v>
      </c>
      <c r="BI32" s="234" t="s">
        <v>263</v>
      </c>
      <c r="BJ32" s="234" t="s">
        <v>601</v>
      </c>
      <c r="BK32" s="234" t="s">
        <v>602</v>
      </c>
      <c r="BL32" s="234" t="s">
        <v>603</v>
      </c>
      <c r="BM32" s="234" t="s">
        <v>266</v>
      </c>
      <c r="BN32" s="234" t="s">
        <v>266</v>
      </c>
      <c r="BO32" s="235"/>
      <c r="BP32" s="234" t="s">
        <v>282</v>
      </c>
      <c r="BQ32" s="303"/>
    </row>
    <row r="33" spans="1:69" s="224" customFormat="1" hidden="1" x14ac:dyDescent="0.25">
      <c r="A33" s="241">
        <v>2020</v>
      </c>
      <c r="B33" s="242">
        <v>1</v>
      </c>
      <c r="C33" s="243" t="s">
        <v>243</v>
      </c>
      <c r="D33" s="243" t="s">
        <v>277</v>
      </c>
      <c r="E33" s="243" t="s">
        <v>244</v>
      </c>
      <c r="F33" s="243" t="s">
        <v>381</v>
      </c>
      <c r="G33" s="243" t="s">
        <v>388</v>
      </c>
      <c r="H33" s="243" t="s">
        <v>592</v>
      </c>
      <c r="I33" s="244"/>
      <c r="J33" s="243" t="s">
        <v>54</v>
      </c>
      <c r="K33" s="320">
        <v>0</v>
      </c>
      <c r="L33" s="245">
        <v>0</v>
      </c>
      <c r="M33" s="246">
        <v>0</v>
      </c>
      <c r="N33" s="246">
        <v>0</v>
      </c>
      <c r="O33" s="246">
        <v>0.01</v>
      </c>
      <c r="P33" s="247">
        <v>0</v>
      </c>
      <c r="Q33" s="247">
        <v>0</v>
      </c>
      <c r="R33" s="243" t="s">
        <v>273</v>
      </c>
      <c r="S33" s="244"/>
      <c r="T33" s="243" t="s">
        <v>274</v>
      </c>
      <c r="U33" s="243" t="s">
        <v>275</v>
      </c>
      <c r="V33" s="242">
        <v>0</v>
      </c>
      <c r="W33" s="241">
        <v>68</v>
      </c>
      <c r="X33" s="243" t="s">
        <v>250</v>
      </c>
      <c r="Y33" s="248">
        <v>43861</v>
      </c>
      <c r="Z33" s="248">
        <v>43861</v>
      </c>
      <c r="AA33" s="249">
        <v>43866.96912037037</v>
      </c>
      <c r="AB33" s="243" t="s">
        <v>276</v>
      </c>
      <c r="AC33" s="244"/>
      <c r="AD33" s="244"/>
      <c r="AE33" s="244"/>
      <c r="AF33" s="244"/>
      <c r="AG33" s="244"/>
      <c r="AH33" s="244"/>
      <c r="AI33" s="244"/>
      <c r="AJ33" s="244"/>
      <c r="AK33" s="244"/>
      <c r="AL33" s="244"/>
      <c r="AM33" s="244"/>
      <c r="AN33" s="244"/>
      <c r="AO33" s="244"/>
      <c r="AP33" s="244"/>
      <c r="AQ33" s="244"/>
      <c r="AR33" s="244"/>
      <c r="AS33" s="244"/>
      <c r="AT33" s="244"/>
      <c r="AU33" s="244"/>
      <c r="AV33" s="244"/>
      <c r="AW33" s="244"/>
      <c r="AX33" s="244"/>
      <c r="AY33" s="244"/>
      <c r="AZ33" s="243" t="s">
        <v>389</v>
      </c>
      <c r="BA33" s="243" t="s">
        <v>597</v>
      </c>
      <c r="BB33" s="243" t="s">
        <v>598</v>
      </c>
      <c r="BC33" s="243" t="s">
        <v>266</v>
      </c>
      <c r="BD33" s="243" t="s">
        <v>266</v>
      </c>
      <c r="BE33" s="243" t="s">
        <v>810</v>
      </c>
      <c r="BF33" s="243" t="s">
        <v>597</v>
      </c>
      <c r="BG33" s="243" t="s">
        <v>599</v>
      </c>
      <c r="BH33" s="243" t="s">
        <v>600</v>
      </c>
      <c r="BI33" s="243" t="s">
        <v>263</v>
      </c>
      <c r="BJ33" s="243" t="s">
        <v>601</v>
      </c>
      <c r="BK33" s="243" t="s">
        <v>602</v>
      </c>
      <c r="BL33" s="243" t="s">
        <v>603</v>
      </c>
      <c r="BM33" s="243" t="s">
        <v>266</v>
      </c>
      <c r="BN33" s="243" t="s">
        <v>266</v>
      </c>
      <c r="BO33" s="244"/>
      <c r="BP33" s="243" t="s">
        <v>282</v>
      </c>
      <c r="BQ33" s="244"/>
    </row>
    <row r="34" spans="1:69" s="224" customFormat="1" hidden="1" x14ac:dyDescent="0.25">
      <c r="A34" s="232">
        <v>2020</v>
      </c>
      <c r="B34" s="233">
        <v>1</v>
      </c>
      <c r="C34" s="234" t="s">
        <v>243</v>
      </c>
      <c r="D34" s="234" t="s">
        <v>277</v>
      </c>
      <c r="E34" s="234" t="s">
        <v>244</v>
      </c>
      <c r="F34" s="234" t="s">
        <v>381</v>
      </c>
      <c r="G34" s="234" t="s">
        <v>392</v>
      </c>
      <c r="H34" s="234" t="s">
        <v>246</v>
      </c>
      <c r="I34" s="235"/>
      <c r="J34" s="234" t="s">
        <v>378</v>
      </c>
      <c r="K34" s="319">
        <v>0</v>
      </c>
      <c r="L34" s="236">
        <v>0</v>
      </c>
      <c r="M34" s="237">
        <v>-3309.58</v>
      </c>
      <c r="N34" s="237">
        <v>-367.32</v>
      </c>
      <c r="O34" s="237">
        <v>-335.04</v>
      </c>
      <c r="P34" s="238">
        <v>0</v>
      </c>
      <c r="Q34" s="238">
        <v>0</v>
      </c>
      <c r="R34" s="234" t="s">
        <v>273</v>
      </c>
      <c r="S34" s="235"/>
      <c r="T34" s="234" t="s">
        <v>274</v>
      </c>
      <c r="U34" s="234" t="s">
        <v>275</v>
      </c>
      <c r="V34" s="233">
        <v>0</v>
      </c>
      <c r="W34" s="232">
        <v>34</v>
      </c>
      <c r="X34" s="234" t="s">
        <v>250</v>
      </c>
      <c r="Y34" s="239">
        <v>43861</v>
      </c>
      <c r="Z34" s="239">
        <v>43861</v>
      </c>
      <c r="AA34" s="240">
        <v>43865.320277777777</v>
      </c>
      <c r="AB34" s="234" t="s">
        <v>276</v>
      </c>
      <c r="AC34" s="235"/>
      <c r="AD34" s="235"/>
      <c r="AE34" s="235"/>
      <c r="AF34" s="235"/>
      <c r="AG34" s="235"/>
      <c r="AH34" s="235"/>
      <c r="AI34" s="235"/>
      <c r="AJ34" s="235"/>
      <c r="AK34" s="235"/>
      <c r="AL34" s="235"/>
      <c r="AM34" s="235"/>
      <c r="AN34" s="235"/>
      <c r="AO34" s="235"/>
      <c r="AP34" s="235"/>
      <c r="AQ34" s="235"/>
      <c r="AR34" s="235"/>
      <c r="AS34" s="235"/>
      <c r="AT34" s="235"/>
      <c r="AU34" s="235"/>
      <c r="AV34" s="235"/>
      <c r="AW34" s="235"/>
      <c r="AX34" s="235"/>
      <c r="AY34" s="235"/>
      <c r="AZ34" s="234" t="s">
        <v>393</v>
      </c>
      <c r="BA34" s="234" t="s">
        <v>256</v>
      </c>
      <c r="BB34" s="234" t="s">
        <v>257</v>
      </c>
      <c r="BC34" s="234" t="s">
        <v>258</v>
      </c>
      <c r="BD34" s="234" t="s">
        <v>259</v>
      </c>
      <c r="BE34" s="234" t="s">
        <v>260</v>
      </c>
      <c r="BF34" s="234" t="s">
        <v>256</v>
      </c>
      <c r="BG34" s="234" t="s">
        <v>261</v>
      </c>
      <c r="BH34" s="234" t="s">
        <v>262</v>
      </c>
      <c r="BI34" s="234" t="s">
        <v>263</v>
      </c>
      <c r="BJ34" s="234" t="s">
        <v>264</v>
      </c>
      <c r="BK34" s="234" t="s">
        <v>279</v>
      </c>
      <c r="BL34" s="234" t="s">
        <v>265</v>
      </c>
      <c r="BM34" s="234" t="s">
        <v>266</v>
      </c>
      <c r="BN34" s="234" t="s">
        <v>267</v>
      </c>
      <c r="BO34" s="235"/>
      <c r="BP34" s="234" t="s">
        <v>282</v>
      </c>
      <c r="BQ34" s="303"/>
    </row>
    <row r="35" spans="1:69" s="224" customFormat="1" hidden="1" x14ac:dyDescent="0.25">
      <c r="A35" s="241">
        <v>2020</v>
      </c>
      <c r="B35" s="242">
        <v>1</v>
      </c>
      <c r="C35" s="243" t="s">
        <v>243</v>
      </c>
      <c r="D35" s="243" t="s">
        <v>277</v>
      </c>
      <c r="E35" s="243" t="s">
        <v>244</v>
      </c>
      <c r="F35" s="243" t="s">
        <v>381</v>
      </c>
      <c r="G35" s="243" t="s">
        <v>392</v>
      </c>
      <c r="H35" s="243" t="s">
        <v>246</v>
      </c>
      <c r="I35" s="244"/>
      <c r="J35" s="243" t="s">
        <v>378</v>
      </c>
      <c r="K35" s="320">
        <v>0</v>
      </c>
      <c r="L35" s="245">
        <v>-8542110.5</v>
      </c>
      <c r="M35" s="246">
        <v>0</v>
      </c>
      <c r="N35" s="246">
        <v>0</v>
      </c>
      <c r="O35" s="246">
        <v>0</v>
      </c>
      <c r="P35" s="247">
        <v>0</v>
      </c>
      <c r="Q35" s="247">
        <v>0</v>
      </c>
      <c r="R35" s="243" t="s">
        <v>390</v>
      </c>
      <c r="S35" s="244"/>
      <c r="T35" s="243" t="s">
        <v>274</v>
      </c>
      <c r="U35" s="243" t="s">
        <v>391</v>
      </c>
      <c r="V35" s="242">
        <v>0</v>
      </c>
      <c r="W35" s="241">
        <v>31</v>
      </c>
      <c r="X35" s="243" t="s">
        <v>250</v>
      </c>
      <c r="Y35" s="248">
        <v>43861</v>
      </c>
      <c r="Z35" s="248">
        <v>43861</v>
      </c>
      <c r="AA35" s="249">
        <v>43865.320277777777</v>
      </c>
      <c r="AB35" s="243" t="s">
        <v>276</v>
      </c>
      <c r="AC35" s="244"/>
      <c r="AD35" s="244"/>
      <c r="AE35" s="244"/>
      <c r="AF35" s="244"/>
      <c r="AG35" s="244"/>
      <c r="AH35" s="244"/>
      <c r="AI35" s="244"/>
      <c r="AJ35" s="244"/>
      <c r="AK35" s="244"/>
      <c r="AL35" s="244"/>
      <c r="AM35" s="244"/>
      <c r="AN35" s="244"/>
      <c r="AO35" s="244"/>
      <c r="AP35" s="244"/>
      <c r="AQ35" s="244"/>
      <c r="AR35" s="244"/>
      <c r="AS35" s="244"/>
      <c r="AT35" s="244"/>
      <c r="AU35" s="244"/>
      <c r="AV35" s="244"/>
      <c r="AW35" s="244"/>
      <c r="AX35" s="244"/>
      <c r="AY35" s="244"/>
      <c r="AZ35" s="243" t="s">
        <v>393</v>
      </c>
      <c r="BA35" s="243" t="s">
        <v>256</v>
      </c>
      <c r="BB35" s="243" t="s">
        <v>257</v>
      </c>
      <c r="BC35" s="243" t="s">
        <v>258</v>
      </c>
      <c r="BD35" s="243" t="s">
        <v>259</v>
      </c>
      <c r="BE35" s="243" t="s">
        <v>260</v>
      </c>
      <c r="BF35" s="243" t="s">
        <v>256</v>
      </c>
      <c r="BG35" s="243" t="s">
        <v>261</v>
      </c>
      <c r="BH35" s="243" t="s">
        <v>262</v>
      </c>
      <c r="BI35" s="243" t="s">
        <v>263</v>
      </c>
      <c r="BJ35" s="243" t="s">
        <v>264</v>
      </c>
      <c r="BK35" s="243" t="s">
        <v>279</v>
      </c>
      <c r="BL35" s="243" t="s">
        <v>265</v>
      </c>
      <c r="BM35" s="243" t="s">
        <v>266</v>
      </c>
      <c r="BN35" s="243" t="s">
        <v>267</v>
      </c>
      <c r="BO35" s="244"/>
      <c r="BP35" s="243" t="s">
        <v>282</v>
      </c>
      <c r="BQ35" s="244"/>
    </row>
    <row r="36" spans="1:69" s="224" customFormat="1" hidden="1" x14ac:dyDescent="0.25">
      <c r="A36" s="232">
        <v>2020</v>
      </c>
      <c r="B36" s="233">
        <v>1</v>
      </c>
      <c r="C36" s="234" t="s">
        <v>243</v>
      </c>
      <c r="D36" s="234" t="s">
        <v>277</v>
      </c>
      <c r="E36" s="234" t="s">
        <v>244</v>
      </c>
      <c r="F36" s="234" t="s">
        <v>381</v>
      </c>
      <c r="G36" s="234" t="s">
        <v>392</v>
      </c>
      <c r="H36" s="234" t="s">
        <v>592</v>
      </c>
      <c r="I36" s="235"/>
      <c r="J36" s="234" t="s">
        <v>378</v>
      </c>
      <c r="K36" s="319">
        <v>0</v>
      </c>
      <c r="L36" s="236">
        <v>0</v>
      </c>
      <c r="M36" s="237">
        <v>0.44</v>
      </c>
      <c r="N36" s="237">
        <v>1.24</v>
      </c>
      <c r="O36" s="237">
        <v>9.61</v>
      </c>
      <c r="P36" s="238">
        <v>0</v>
      </c>
      <c r="Q36" s="238">
        <v>0</v>
      </c>
      <c r="R36" s="234" t="s">
        <v>273</v>
      </c>
      <c r="S36" s="235"/>
      <c r="T36" s="234" t="s">
        <v>274</v>
      </c>
      <c r="U36" s="234" t="s">
        <v>275</v>
      </c>
      <c r="V36" s="233">
        <v>0</v>
      </c>
      <c r="W36" s="232">
        <v>38</v>
      </c>
      <c r="X36" s="234" t="s">
        <v>250</v>
      </c>
      <c r="Y36" s="239">
        <v>43861</v>
      </c>
      <c r="Z36" s="239">
        <v>43861</v>
      </c>
      <c r="AA36" s="240">
        <v>43865.320277777777</v>
      </c>
      <c r="AB36" s="234" t="s">
        <v>276</v>
      </c>
      <c r="AC36" s="235"/>
      <c r="AD36" s="235"/>
      <c r="AE36" s="235"/>
      <c r="AF36" s="235"/>
      <c r="AG36" s="235"/>
      <c r="AH36" s="235"/>
      <c r="AI36" s="235"/>
      <c r="AJ36" s="235"/>
      <c r="AK36" s="235"/>
      <c r="AL36" s="235"/>
      <c r="AM36" s="235"/>
      <c r="AN36" s="235"/>
      <c r="AO36" s="235"/>
      <c r="AP36" s="235"/>
      <c r="AQ36" s="235"/>
      <c r="AR36" s="235"/>
      <c r="AS36" s="235"/>
      <c r="AT36" s="235"/>
      <c r="AU36" s="235"/>
      <c r="AV36" s="235"/>
      <c r="AW36" s="235"/>
      <c r="AX36" s="235"/>
      <c r="AY36" s="235"/>
      <c r="AZ36" s="234" t="s">
        <v>393</v>
      </c>
      <c r="BA36" s="234" t="s">
        <v>597</v>
      </c>
      <c r="BB36" s="234" t="s">
        <v>598</v>
      </c>
      <c r="BC36" s="234" t="s">
        <v>266</v>
      </c>
      <c r="BD36" s="234" t="s">
        <v>266</v>
      </c>
      <c r="BE36" s="234" t="s">
        <v>810</v>
      </c>
      <c r="BF36" s="234" t="s">
        <v>597</v>
      </c>
      <c r="BG36" s="234" t="s">
        <v>599</v>
      </c>
      <c r="BH36" s="234" t="s">
        <v>600</v>
      </c>
      <c r="BI36" s="234" t="s">
        <v>263</v>
      </c>
      <c r="BJ36" s="234" t="s">
        <v>601</v>
      </c>
      <c r="BK36" s="234" t="s">
        <v>602</v>
      </c>
      <c r="BL36" s="234" t="s">
        <v>603</v>
      </c>
      <c r="BM36" s="234" t="s">
        <v>266</v>
      </c>
      <c r="BN36" s="234" t="s">
        <v>266</v>
      </c>
      <c r="BO36" s="235"/>
      <c r="BP36" s="234" t="s">
        <v>282</v>
      </c>
      <c r="BQ36" s="303"/>
    </row>
    <row r="37" spans="1:69" s="224" customFormat="1" hidden="1" x14ac:dyDescent="0.25">
      <c r="A37" s="241">
        <v>2020</v>
      </c>
      <c r="B37" s="242">
        <v>1</v>
      </c>
      <c r="C37" s="243" t="s">
        <v>243</v>
      </c>
      <c r="D37" s="243" t="s">
        <v>277</v>
      </c>
      <c r="E37" s="243" t="s">
        <v>244</v>
      </c>
      <c r="F37" s="243" t="s">
        <v>381</v>
      </c>
      <c r="G37" s="243" t="s">
        <v>392</v>
      </c>
      <c r="H37" s="243" t="s">
        <v>592</v>
      </c>
      <c r="I37" s="244"/>
      <c r="J37" s="243" t="s">
        <v>378</v>
      </c>
      <c r="K37" s="320">
        <v>0</v>
      </c>
      <c r="L37" s="245">
        <v>28785.55</v>
      </c>
      <c r="M37" s="246">
        <v>0</v>
      </c>
      <c r="N37" s="246">
        <v>0</v>
      </c>
      <c r="O37" s="246">
        <v>0</v>
      </c>
      <c r="P37" s="247">
        <v>0</v>
      </c>
      <c r="Q37" s="247">
        <v>0</v>
      </c>
      <c r="R37" s="243" t="s">
        <v>390</v>
      </c>
      <c r="S37" s="244"/>
      <c r="T37" s="243" t="s">
        <v>274</v>
      </c>
      <c r="U37" s="243" t="s">
        <v>391</v>
      </c>
      <c r="V37" s="242">
        <v>0</v>
      </c>
      <c r="W37" s="241">
        <v>37</v>
      </c>
      <c r="X37" s="243" t="s">
        <v>250</v>
      </c>
      <c r="Y37" s="248">
        <v>43861</v>
      </c>
      <c r="Z37" s="248">
        <v>43861</v>
      </c>
      <c r="AA37" s="249">
        <v>43865.320277777777</v>
      </c>
      <c r="AB37" s="243" t="s">
        <v>276</v>
      </c>
      <c r="AC37" s="244"/>
      <c r="AD37" s="244"/>
      <c r="AE37" s="244"/>
      <c r="AF37" s="244"/>
      <c r="AG37" s="244"/>
      <c r="AH37" s="244"/>
      <c r="AI37" s="244"/>
      <c r="AJ37" s="244"/>
      <c r="AK37" s="244"/>
      <c r="AL37" s="244"/>
      <c r="AM37" s="244"/>
      <c r="AN37" s="244"/>
      <c r="AO37" s="244"/>
      <c r="AP37" s="244"/>
      <c r="AQ37" s="244"/>
      <c r="AR37" s="244"/>
      <c r="AS37" s="244"/>
      <c r="AT37" s="244"/>
      <c r="AU37" s="244"/>
      <c r="AV37" s="244"/>
      <c r="AW37" s="244"/>
      <c r="AX37" s="244"/>
      <c r="AY37" s="244"/>
      <c r="AZ37" s="243" t="s">
        <v>393</v>
      </c>
      <c r="BA37" s="243" t="s">
        <v>597</v>
      </c>
      <c r="BB37" s="243" t="s">
        <v>598</v>
      </c>
      <c r="BC37" s="243" t="s">
        <v>266</v>
      </c>
      <c r="BD37" s="243" t="s">
        <v>266</v>
      </c>
      <c r="BE37" s="243" t="s">
        <v>810</v>
      </c>
      <c r="BF37" s="243" t="s">
        <v>597</v>
      </c>
      <c r="BG37" s="243" t="s">
        <v>599</v>
      </c>
      <c r="BH37" s="243" t="s">
        <v>600</v>
      </c>
      <c r="BI37" s="243" t="s">
        <v>263</v>
      </c>
      <c r="BJ37" s="243" t="s">
        <v>601</v>
      </c>
      <c r="BK37" s="243" t="s">
        <v>602</v>
      </c>
      <c r="BL37" s="243" t="s">
        <v>603</v>
      </c>
      <c r="BM37" s="243" t="s">
        <v>266</v>
      </c>
      <c r="BN37" s="243" t="s">
        <v>266</v>
      </c>
      <c r="BO37" s="244"/>
      <c r="BP37" s="243" t="s">
        <v>282</v>
      </c>
      <c r="BQ37" s="244"/>
    </row>
    <row r="38" spans="1:69" s="224" customFormat="1" hidden="1" x14ac:dyDescent="0.25">
      <c r="A38" s="241">
        <v>2020</v>
      </c>
      <c r="B38" s="242">
        <v>2</v>
      </c>
      <c r="C38" s="243" t="s">
        <v>243</v>
      </c>
      <c r="D38" s="243" t="s">
        <v>244</v>
      </c>
      <c r="E38" s="243" t="s">
        <v>244</v>
      </c>
      <c r="F38" s="243" t="s">
        <v>381</v>
      </c>
      <c r="G38" s="243" t="s">
        <v>382</v>
      </c>
      <c r="H38" s="243" t="s">
        <v>592</v>
      </c>
      <c r="I38" s="235" t="s">
        <v>394</v>
      </c>
      <c r="J38" s="243" t="s">
        <v>378</v>
      </c>
      <c r="K38" s="320">
        <v>-4716.25</v>
      </c>
      <c r="L38" s="245">
        <v>-109680232.56</v>
      </c>
      <c r="M38" s="246">
        <v>-6333.45</v>
      </c>
      <c r="N38" s="246">
        <v>-4716.25</v>
      </c>
      <c r="O38" s="246">
        <v>-36758.400000000001</v>
      </c>
      <c r="P38" s="247">
        <v>0</v>
      </c>
      <c r="Q38" s="247">
        <v>0</v>
      </c>
      <c r="R38" s="243" t="s">
        <v>823</v>
      </c>
      <c r="S38" s="243" t="s">
        <v>247</v>
      </c>
      <c r="T38" s="243" t="s">
        <v>248</v>
      </c>
      <c r="U38" s="243" t="s">
        <v>249</v>
      </c>
      <c r="V38" s="242">
        <v>0</v>
      </c>
      <c r="W38" s="241">
        <v>42</v>
      </c>
      <c r="X38" s="243" t="s">
        <v>250</v>
      </c>
      <c r="Y38" s="248">
        <v>43889</v>
      </c>
      <c r="Z38" s="248">
        <v>43889</v>
      </c>
      <c r="AA38" s="249">
        <v>43892.075937499998</v>
      </c>
      <c r="AB38" s="243" t="s">
        <v>251</v>
      </c>
      <c r="AC38" s="243" t="s">
        <v>252</v>
      </c>
      <c r="AD38" s="243" t="s">
        <v>253</v>
      </c>
      <c r="AE38" s="243" t="s">
        <v>284</v>
      </c>
      <c r="AF38" s="244"/>
      <c r="AG38" s="243" t="s">
        <v>824</v>
      </c>
      <c r="AH38" s="244"/>
      <c r="AI38" s="244"/>
      <c r="AJ38" s="243" t="s">
        <v>383</v>
      </c>
      <c r="AK38" s="244"/>
      <c r="AL38" s="244"/>
      <c r="AM38" s="244"/>
      <c r="AN38" s="243" t="s">
        <v>384</v>
      </c>
      <c r="AO38" s="243" t="s">
        <v>640</v>
      </c>
      <c r="AP38" s="244"/>
      <c r="AQ38" s="244"/>
      <c r="AR38" s="244"/>
      <c r="AS38" s="244"/>
      <c r="AT38" s="244"/>
      <c r="AU38" s="244"/>
      <c r="AV38" s="244"/>
      <c r="AW38" s="244"/>
      <c r="AX38" s="244"/>
      <c r="AY38" s="244"/>
      <c r="AZ38" s="243" t="s">
        <v>385</v>
      </c>
      <c r="BA38" s="243" t="s">
        <v>597</v>
      </c>
      <c r="BB38" s="243" t="s">
        <v>598</v>
      </c>
      <c r="BC38" s="243" t="s">
        <v>266</v>
      </c>
      <c r="BD38" s="243" t="s">
        <v>266</v>
      </c>
      <c r="BE38" s="243" t="s">
        <v>810</v>
      </c>
      <c r="BF38" s="243" t="s">
        <v>597</v>
      </c>
      <c r="BG38" s="243" t="s">
        <v>599</v>
      </c>
      <c r="BH38" s="243" t="s">
        <v>600</v>
      </c>
      <c r="BI38" s="243" t="s">
        <v>263</v>
      </c>
      <c r="BJ38" s="243" t="s">
        <v>601</v>
      </c>
      <c r="BK38" s="243" t="s">
        <v>602</v>
      </c>
      <c r="BL38" s="243" t="s">
        <v>603</v>
      </c>
      <c r="BM38" s="243" t="s">
        <v>266</v>
      </c>
      <c r="BN38" s="243" t="s">
        <v>266</v>
      </c>
      <c r="BO38" s="244"/>
      <c r="BP38" s="243" t="s">
        <v>282</v>
      </c>
      <c r="BQ38" s="244"/>
    </row>
    <row r="39" spans="1:69" s="224" customFormat="1" hidden="1" x14ac:dyDescent="0.25">
      <c r="A39" s="232">
        <v>2020</v>
      </c>
      <c r="B39" s="233">
        <v>2</v>
      </c>
      <c r="C39" s="234" t="s">
        <v>243</v>
      </c>
      <c r="D39" s="234" t="s">
        <v>244</v>
      </c>
      <c r="E39" s="234" t="s">
        <v>244</v>
      </c>
      <c r="F39" s="234" t="s">
        <v>381</v>
      </c>
      <c r="G39" s="234" t="s">
        <v>386</v>
      </c>
      <c r="H39" s="234" t="s">
        <v>592</v>
      </c>
      <c r="I39" s="244" t="s">
        <v>394</v>
      </c>
      <c r="J39" s="234" t="s">
        <v>378</v>
      </c>
      <c r="K39" s="319">
        <v>-2871.91</v>
      </c>
      <c r="L39" s="236">
        <v>-66788604.649999999</v>
      </c>
      <c r="M39" s="237">
        <v>-3856.69</v>
      </c>
      <c r="N39" s="237">
        <v>-2871.91</v>
      </c>
      <c r="O39" s="237">
        <v>-22383.63</v>
      </c>
      <c r="P39" s="238">
        <v>0</v>
      </c>
      <c r="Q39" s="238">
        <v>0</v>
      </c>
      <c r="R39" s="234" t="s">
        <v>825</v>
      </c>
      <c r="S39" s="234" t="s">
        <v>247</v>
      </c>
      <c r="T39" s="234" t="s">
        <v>248</v>
      </c>
      <c r="U39" s="234" t="s">
        <v>249</v>
      </c>
      <c r="V39" s="233">
        <v>0</v>
      </c>
      <c r="W39" s="232">
        <v>42</v>
      </c>
      <c r="X39" s="234" t="s">
        <v>250</v>
      </c>
      <c r="Y39" s="239">
        <v>43889</v>
      </c>
      <c r="Z39" s="239">
        <v>43889</v>
      </c>
      <c r="AA39" s="240">
        <v>43892.075937499998</v>
      </c>
      <c r="AB39" s="234" t="s">
        <v>251</v>
      </c>
      <c r="AC39" s="234" t="s">
        <v>252</v>
      </c>
      <c r="AD39" s="234" t="s">
        <v>253</v>
      </c>
      <c r="AE39" s="234" t="s">
        <v>284</v>
      </c>
      <c r="AF39" s="235"/>
      <c r="AG39" s="234" t="s">
        <v>824</v>
      </c>
      <c r="AH39" s="235"/>
      <c r="AI39" s="235"/>
      <c r="AJ39" s="234" t="s">
        <v>383</v>
      </c>
      <c r="AK39" s="235"/>
      <c r="AL39" s="235"/>
      <c r="AM39" s="235"/>
      <c r="AN39" s="234" t="s">
        <v>384</v>
      </c>
      <c r="AO39" s="234" t="s">
        <v>640</v>
      </c>
      <c r="AP39" s="235"/>
      <c r="AQ39" s="235"/>
      <c r="AR39" s="235"/>
      <c r="AS39" s="235"/>
      <c r="AT39" s="235"/>
      <c r="AU39" s="235"/>
      <c r="AV39" s="235"/>
      <c r="AW39" s="235"/>
      <c r="AX39" s="235"/>
      <c r="AY39" s="235"/>
      <c r="AZ39" s="234" t="s">
        <v>387</v>
      </c>
      <c r="BA39" s="234" t="s">
        <v>597</v>
      </c>
      <c r="BB39" s="234" t="s">
        <v>598</v>
      </c>
      <c r="BC39" s="234" t="s">
        <v>266</v>
      </c>
      <c r="BD39" s="234" t="s">
        <v>266</v>
      </c>
      <c r="BE39" s="234" t="s">
        <v>810</v>
      </c>
      <c r="BF39" s="234" t="s">
        <v>597</v>
      </c>
      <c r="BG39" s="234" t="s">
        <v>599</v>
      </c>
      <c r="BH39" s="234" t="s">
        <v>600</v>
      </c>
      <c r="BI39" s="234" t="s">
        <v>263</v>
      </c>
      <c r="BJ39" s="234" t="s">
        <v>601</v>
      </c>
      <c r="BK39" s="234" t="s">
        <v>602</v>
      </c>
      <c r="BL39" s="234" t="s">
        <v>603</v>
      </c>
      <c r="BM39" s="234" t="s">
        <v>266</v>
      </c>
      <c r="BN39" s="234" t="s">
        <v>266</v>
      </c>
      <c r="BO39" s="235"/>
      <c r="BP39" s="234" t="s">
        <v>282</v>
      </c>
      <c r="BQ39" s="303"/>
    </row>
    <row r="40" spans="1:69" s="224" customFormat="1" hidden="1" x14ac:dyDescent="0.25">
      <c r="A40" s="241">
        <v>2020</v>
      </c>
      <c r="B40" s="242">
        <v>2</v>
      </c>
      <c r="C40" s="243" t="s">
        <v>243</v>
      </c>
      <c r="D40" s="243" t="s">
        <v>244</v>
      </c>
      <c r="E40" s="243" t="s">
        <v>244</v>
      </c>
      <c r="F40" s="243" t="s">
        <v>381</v>
      </c>
      <c r="G40" s="243" t="s">
        <v>388</v>
      </c>
      <c r="H40" s="243" t="s">
        <v>592</v>
      </c>
      <c r="I40" s="244"/>
      <c r="J40" s="243" t="s">
        <v>54</v>
      </c>
      <c r="K40" s="320">
        <v>-48018000</v>
      </c>
      <c r="L40" s="245">
        <v>-48018000</v>
      </c>
      <c r="M40" s="246">
        <v>-2785.04</v>
      </c>
      <c r="N40" s="246">
        <v>-2064.77</v>
      </c>
      <c r="O40" s="246">
        <v>-16092.83</v>
      </c>
      <c r="P40" s="247">
        <v>0</v>
      </c>
      <c r="Q40" s="247">
        <v>0</v>
      </c>
      <c r="R40" s="243" t="s">
        <v>826</v>
      </c>
      <c r="S40" s="243" t="s">
        <v>247</v>
      </c>
      <c r="T40" s="243" t="s">
        <v>248</v>
      </c>
      <c r="U40" s="243" t="s">
        <v>249</v>
      </c>
      <c r="V40" s="242">
        <v>0</v>
      </c>
      <c r="W40" s="241">
        <v>38</v>
      </c>
      <c r="X40" s="243" t="s">
        <v>250</v>
      </c>
      <c r="Y40" s="248">
        <v>43889</v>
      </c>
      <c r="Z40" s="248">
        <v>43889</v>
      </c>
      <c r="AA40" s="249">
        <v>43892.075937499998</v>
      </c>
      <c r="AB40" s="243" t="s">
        <v>251</v>
      </c>
      <c r="AC40" s="243" t="s">
        <v>252</v>
      </c>
      <c r="AD40" s="243" t="s">
        <v>253</v>
      </c>
      <c r="AE40" s="243" t="s">
        <v>270</v>
      </c>
      <c r="AF40" s="244"/>
      <c r="AG40" s="243" t="s">
        <v>634</v>
      </c>
      <c r="AH40" s="244"/>
      <c r="AI40" s="244"/>
      <c r="AJ40" s="243" t="s">
        <v>383</v>
      </c>
      <c r="AK40" s="244"/>
      <c r="AL40" s="244"/>
      <c r="AM40" s="244"/>
      <c r="AN40" s="243" t="s">
        <v>384</v>
      </c>
      <c r="AO40" s="243" t="s">
        <v>635</v>
      </c>
      <c r="AP40" s="244"/>
      <c r="AQ40" s="244"/>
      <c r="AR40" s="244"/>
      <c r="AS40" s="244"/>
      <c r="AT40" s="244"/>
      <c r="AU40" s="244"/>
      <c r="AV40" s="244"/>
      <c r="AW40" s="244"/>
      <c r="AX40" s="244"/>
      <c r="AY40" s="244"/>
      <c r="AZ40" s="243" t="s">
        <v>389</v>
      </c>
      <c r="BA40" s="243" t="s">
        <v>597</v>
      </c>
      <c r="BB40" s="243" t="s">
        <v>598</v>
      </c>
      <c r="BC40" s="243" t="s">
        <v>266</v>
      </c>
      <c r="BD40" s="243" t="s">
        <v>266</v>
      </c>
      <c r="BE40" s="243" t="s">
        <v>810</v>
      </c>
      <c r="BF40" s="243" t="s">
        <v>597</v>
      </c>
      <c r="BG40" s="243" t="s">
        <v>599</v>
      </c>
      <c r="BH40" s="243" t="s">
        <v>600</v>
      </c>
      <c r="BI40" s="243" t="s">
        <v>263</v>
      </c>
      <c r="BJ40" s="243" t="s">
        <v>601</v>
      </c>
      <c r="BK40" s="243" t="s">
        <v>602</v>
      </c>
      <c r="BL40" s="243" t="s">
        <v>603</v>
      </c>
      <c r="BM40" s="243" t="s">
        <v>266</v>
      </c>
      <c r="BN40" s="243" t="s">
        <v>266</v>
      </c>
      <c r="BO40" s="244"/>
      <c r="BP40" s="243" t="s">
        <v>282</v>
      </c>
      <c r="BQ40" s="244"/>
    </row>
    <row r="41" spans="1:69" s="224" customFormat="1" hidden="1" x14ac:dyDescent="0.25">
      <c r="A41" s="232">
        <v>2020</v>
      </c>
      <c r="B41" s="233">
        <v>2</v>
      </c>
      <c r="C41" s="234" t="s">
        <v>243</v>
      </c>
      <c r="D41" s="234" t="s">
        <v>244</v>
      </c>
      <c r="E41" s="234" t="s">
        <v>244</v>
      </c>
      <c r="F41" s="234" t="s">
        <v>381</v>
      </c>
      <c r="G41" s="234" t="s">
        <v>388</v>
      </c>
      <c r="H41" s="234" t="s">
        <v>592</v>
      </c>
      <c r="I41" s="235"/>
      <c r="J41" s="234" t="s">
        <v>54</v>
      </c>
      <c r="K41" s="319">
        <v>-1059000</v>
      </c>
      <c r="L41" s="236">
        <v>-1059000</v>
      </c>
      <c r="M41" s="237">
        <v>-61.42</v>
      </c>
      <c r="N41" s="237">
        <v>-45.54</v>
      </c>
      <c r="O41" s="237">
        <v>-354.91</v>
      </c>
      <c r="P41" s="238">
        <v>0</v>
      </c>
      <c r="Q41" s="238">
        <v>0</v>
      </c>
      <c r="R41" s="234" t="s">
        <v>827</v>
      </c>
      <c r="S41" s="234" t="s">
        <v>247</v>
      </c>
      <c r="T41" s="234" t="s">
        <v>248</v>
      </c>
      <c r="U41" s="234" t="s">
        <v>249</v>
      </c>
      <c r="V41" s="233">
        <v>0</v>
      </c>
      <c r="W41" s="232">
        <v>38</v>
      </c>
      <c r="X41" s="234" t="s">
        <v>250</v>
      </c>
      <c r="Y41" s="239">
        <v>43889</v>
      </c>
      <c r="Z41" s="239">
        <v>43889</v>
      </c>
      <c r="AA41" s="240">
        <v>43892.075937499998</v>
      </c>
      <c r="AB41" s="234" t="s">
        <v>251</v>
      </c>
      <c r="AC41" s="234" t="s">
        <v>252</v>
      </c>
      <c r="AD41" s="234" t="s">
        <v>253</v>
      </c>
      <c r="AE41" s="234" t="s">
        <v>270</v>
      </c>
      <c r="AF41" s="235"/>
      <c r="AG41" s="234" t="s">
        <v>634</v>
      </c>
      <c r="AH41" s="235"/>
      <c r="AI41" s="235"/>
      <c r="AJ41" s="234" t="s">
        <v>383</v>
      </c>
      <c r="AK41" s="235"/>
      <c r="AL41" s="235"/>
      <c r="AM41" s="235"/>
      <c r="AN41" s="234" t="s">
        <v>384</v>
      </c>
      <c r="AO41" s="234" t="s">
        <v>635</v>
      </c>
      <c r="AP41" s="235"/>
      <c r="AQ41" s="235"/>
      <c r="AR41" s="235"/>
      <c r="AS41" s="235"/>
      <c r="AT41" s="235"/>
      <c r="AU41" s="235"/>
      <c r="AV41" s="235"/>
      <c r="AW41" s="235"/>
      <c r="AX41" s="235"/>
      <c r="AY41" s="235"/>
      <c r="AZ41" s="234" t="s">
        <v>389</v>
      </c>
      <c r="BA41" s="234" t="s">
        <v>597</v>
      </c>
      <c r="BB41" s="234" t="s">
        <v>598</v>
      </c>
      <c r="BC41" s="234" t="s">
        <v>266</v>
      </c>
      <c r="BD41" s="234" t="s">
        <v>266</v>
      </c>
      <c r="BE41" s="234" t="s">
        <v>810</v>
      </c>
      <c r="BF41" s="234" t="s">
        <v>597</v>
      </c>
      <c r="BG41" s="234" t="s">
        <v>599</v>
      </c>
      <c r="BH41" s="234" t="s">
        <v>600</v>
      </c>
      <c r="BI41" s="234" t="s">
        <v>263</v>
      </c>
      <c r="BJ41" s="234" t="s">
        <v>601</v>
      </c>
      <c r="BK41" s="234" t="s">
        <v>602</v>
      </c>
      <c r="BL41" s="234" t="s">
        <v>603</v>
      </c>
      <c r="BM41" s="234" t="s">
        <v>266</v>
      </c>
      <c r="BN41" s="234" t="s">
        <v>266</v>
      </c>
      <c r="BO41" s="235"/>
      <c r="BP41" s="234" t="s">
        <v>282</v>
      </c>
      <c r="BQ41" s="303"/>
    </row>
    <row r="42" spans="1:69" s="224" customFormat="1" hidden="1" x14ac:dyDescent="0.25">
      <c r="A42" s="241">
        <v>2020</v>
      </c>
      <c r="B42" s="242">
        <v>2</v>
      </c>
      <c r="C42" s="243" t="s">
        <v>243</v>
      </c>
      <c r="D42" s="243" t="s">
        <v>244</v>
      </c>
      <c r="E42" s="243" t="s">
        <v>244</v>
      </c>
      <c r="F42" s="243" t="s">
        <v>381</v>
      </c>
      <c r="G42" s="243" t="s">
        <v>388</v>
      </c>
      <c r="H42" s="243" t="s">
        <v>592</v>
      </c>
      <c r="I42" s="244"/>
      <c r="J42" s="243" t="s">
        <v>54</v>
      </c>
      <c r="K42" s="320">
        <v>-2949000</v>
      </c>
      <c r="L42" s="245">
        <v>-2949000</v>
      </c>
      <c r="M42" s="246">
        <v>-171.04</v>
      </c>
      <c r="N42" s="246">
        <v>-126.81</v>
      </c>
      <c r="O42" s="246">
        <v>-988.33</v>
      </c>
      <c r="P42" s="247">
        <v>0</v>
      </c>
      <c r="Q42" s="247">
        <v>0</v>
      </c>
      <c r="R42" s="243" t="s">
        <v>827</v>
      </c>
      <c r="S42" s="243" t="s">
        <v>247</v>
      </c>
      <c r="T42" s="243" t="s">
        <v>248</v>
      </c>
      <c r="U42" s="243" t="s">
        <v>249</v>
      </c>
      <c r="V42" s="242">
        <v>0</v>
      </c>
      <c r="W42" s="241">
        <v>38</v>
      </c>
      <c r="X42" s="243" t="s">
        <v>250</v>
      </c>
      <c r="Y42" s="248">
        <v>43889</v>
      </c>
      <c r="Z42" s="248">
        <v>43889</v>
      </c>
      <c r="AA42" s="249">
        <v>43892.075937499998</v>
      </c>
      <c r="AB42" s="243" t="s">
        <v>251</v>
      </c>
      <c r="AC42" s="243" t="s">
        <v>252</v>
      </c>
      <c r="AD42" s="243" t="s">
        <v>253</v>
      </c>
      <c r="AE42" s="243" t="s">
        <v>270</v>
      </c>
      <c r="AF42" s="244"/>
      <c r="AG42" s="243" t="s">
        <v>634</v>
      </c>
      <c r="AH42" s="244"/>
      <c r="AI42" s="244"/>
      <c r="AJ42" s="243" t="s">
        <v>383</v>
      </c>
      <c r="AK42" s="244"/>
      <c r="AL42" s="244"/>
      <c r="AM42" s="244"/>
      <c r="AN42" s="243" t="s">
        <v>384</v>
      </c>
      <c r="AO42" s="243" t="s">
        <v>635</v>
      </c>
      <c r="AP42" s="244"/>
      <c r="AQ42" s="244"/>
      <c r="AR42" s="244"/>
      <c r="AS42" s="244"/>
      <c r="AT42" s="244"/>
      <c r="AU42" s="244"/>
      <c r="AV42" s="244"/>
      <c r="AW42" s="244"/>
      <c r="AX42" s="244"/>
      <c r="AY42" s="244"/>
      <c r="AZ42" s="243" t="s">
        <v>389</v>
      </c>
      <c r="BA42" s="243" t="s">
        <v>597</v>
      </c>
      <c r="BB42" s="243" t="s">
        <v>598</v>
      </c>
      <c r="BC42" s="243" t="s">
        <v>266</v>
      </c>
      <c r="BD42" s="243" t="s">
        <v>266</v>
      </c>
      <c r="BE42" s="243" t="s">
        <v>810</v>
      </c>
      <c r="BF42" s="243" t="s">
        <v>597</v>
      </c>
      <c r="BG42" s="243" t="s">
        <v>599</v>
      </c>
      <c r="BH42" s="243" t="s">
        <v>600</v>
      </c>
      <c r="BI42" s="243" t="s">
        <v>263</v>
      </c>
      <c r="BJ42" s="243" t="s">
        <v>601</v>
      </c>
      <c r="BK42" s="243" t="s">
        <v>602</v>
      </c>
      <c r="BL42" s="243" t="s">
        <v>603</v>
      </c>
      <c r="BM42" s="243" t="s">
        <v>266</v>
      </c>
      <c r="BN42" s="243" t="s">
        <v>266</v>
      </c>
      <c r="BO42" s="244"/>
      <c r="BP42" s="243" t="s">
        <v>282</v>
      </c>
      <c r="BQ42" s="244"/>
    </row>
    <row r="43" spans="1:69" s="224" customFormat="1" hidden="1" x14ac:dyDescent="0.25">
      <c r="A43" s="232">
        <v>2020</v>
      </c>
      <c r="B43" s="233">
        <v>2</v>
      </c>
      <c r="C43" s="234" t="s">
        <v>243</v>
      </c>
      <c r="D43" s="234" t="s">
        <v>244</v>
      </c>
      <c r="E43" s="234" t="s">
        <v>244</v>
      </c>
      <c r="F43" s="234" t="s">
        <v>381</v>
      </c>
      <c r="G43" s="234" t="s">
        <v>388</v>
      </c>
      <c r="H43" s="234" t="s">
        <v>592</v>
      </c>
      <c r="I43" s="235"/>
      <c r="J43" s="234" t="s">
        <v>54</v>
      </c>
      <c r="K43" s="319">
        <v>-3969080</v>
      </c>
      <c r="L43" s="236">
        <v>-3969080</v>
      </c>
      <c r="M43" s="237">
        <v>-230.21</v>
      </c>
      <c r="N43" s="237">
        <v>-170.67</v>
      </c>
      <c r="O43" s="237">
        <v>-1330.2</v>
      </c>
      <c r="P43" s="238">
        <v>0</v>
      </c>
      <c r="Q43" s="238">
        <v>0</v>
      </c>
      <c r="R43" s="234" t="s">
        <v>828</v>
      </c>
      <c r="S43" s="234" t="s">
        <v>247</v>
      </c>
      <c r="T43" s="234" t="s">
        <v>248</v>
      </c>
      <c r="U43" s="234" t="s">
        <v>249</v>
      </c>
      <c r="V43" s="233">
        <v>0</v>
      </c>
      <c r="W43" s="232">
        <v>38</v>
      </c>
      <c r="X43" s="234" t="s">
        <v>250</v>
      </c>
      <c r="Y43" s="239">
        <v>43889</v>
      </c>
      <c r="Z43" s="239">
        <v>43889</v>
      </c>
      <c r="AA43" s="240">
        <v>43892.075937499998</v>
      </c>
      <c r="AB43" s="234" t="s">
        <v>251</v>
      </c>
      <c r="AC43" s="234" t="s">
        <v>252</v>
      </c>
      <c r="AD43" s="234" t="s">
        <v>253</v>
      </c>
      <c r="AE43" s="234" t="s">
        <v>270</v>
      </c>
      <c r="AF43" s="235"/>
      <c r="AG43" s="234" t="s">
        <v>634</v>
      </c>
      <c r="AH43" s="235"/>
      <c r="AI43" s="235"/>
      <c r="AJ43" s="234" t="s">
        <v>383</v>
      </c>
      <c r="AK43" s="235"/>
      <c r="AL43" s="235"/>
      <c r="AM43" s="235"/>
      <c r="AN43" s="234" t="s">
        <v>384</v>
      </c>
      <c r="AO43" s="234" t="s">
        <v>635</v>
      </c>
      <c r="AP43" s="235"/>
      <c r="AQ43" s="235"/>
      <c r="AR43" s="235"/>
      <c r="AS43" s="235"/>
      <c r="AT43" s="235"/>
      <c r="AU43" s="235"/>
      <c r="AV43" s="235"/>
      <c r="AW43" s="235"/>
      <c r="AX43" s="235"/>
      <c r="AY43" s="235"/>
      <c r="AZ43" s="234" t="s">
        <v>389</v>
      </c>
      <c r="BA43" s="234" t="s">
        <v>597</v>
      </c>
      <c r="BB43" s="234" t="s">
        <v>598</v>
      </c>
      <c r="BC43" s="234" t="s">
        <v>266</v>
      </c>
      <c r="BD43" s="234" t="s">
        <v>266</v>
      </c>
      <c r="BE43" s="234" t="s">
        <v>810</v>
      </c>
      <c r="BF43" s="234" t="s">
        <v>597</v>
      </c>
      <c r="BG43" s="234" t="s">
        <v>599</v>
      </c>
      <c r="BH43" s="234" t="s">
        <v>600</v>
      </c>
      <c r="BI43" s="234" t="s">
        <v>263</v>
      </c>
      <c r="BJ43" s="234" t="s">
        <v>601</v>
      </c>
      <c r="BK43" s="234" t="s">
        <v>602</v>
      </c>
      <c r="BL43" s="234" t="s">
        <v>603</v>
      </c>
      <c r="BM43" s="234" t="s">
        <v>266</v>
      </c>
      <c r="BN43" s="234" t="s">
        <v>266</v>
      </c>
      <c r="BO43" s="235"/>
      <c r="BP43" s="234" t="s">
        <v>282</v>
      </c>
      <c r="BQ43" s="303"/>
    </row>
    <row r="44" spans="1:69" s="224" customFormat="1" hidden="1" x14ac:dyDescent="0.25">
      <c r="A44" s="241">
        <v>2020</v>
      </c>
      <c r="B44" s="242">
        <v>2</v>
      </c>
      <c r="C44" s="243" t="s">
        <v>243</v>
      </c>
      <c r="D44" s="243" t="s">
        <v>244</v>
      </c>
      <c r="E44" s="243" t="s">
        <v>244</v>
      </c>
      <c r="F44" s="243" t="s">
        <v>381</v>
      </c>
      <c r="G44" s="243" t="s">
        <v>388</v>
      </c>
      <c r="H44" s="243" t="s">
        <v>592</v>
      </c>
      <c r="I44" s="244"/>
      <c r="J44" s="243" t="s">
        <v>54</v>
      </c>
      <c r="K44" s="320">
        <v>-47469000</v>
      </c>
      <c r="L44" s="245">
        <v>-47469000</v>
      </c>
      <c r="M44" s="246">
        <v>-2753.2</v>
      </c>
      <c r="N44" s="246">
        <v>-2041.17</v>
      </c>
      <c r="O44" s="246">
        <v>-15908.83</v>
      </c>
      <c r="P44" s="247">
        <v>0</v>
      </c>
      <c r="Q44" s="247">
        <v>0</v>
      </c>
      <c r="R44" s="243" t="s">
        <v>829</v>
      </c>
      <c r="S44" s="243" t="s">
        <v>247</v>
      </c>
      <c r="T44" s="243" t="s">
        <v>248</v>
      </c>
      <c r="U44" s="243" t="s">
        <v>249</v>
      </c>
      <c r="V44" s="242">
        <v>0</v>
      </c>
      <c r="W44" s="241">
        <v>38</v>
      </c>
      <c r="X44" s="243" t="s">
        <v>250</v>
      </c>
      <c r="Y44" s="248">
        <v>43889</v>
      </c>
      <c r="Z44" s="248">
        <v>43889</v>
      </c>
      <c r="AA44" s="249">
        <v>43892.075937499998</v>
      </c>
      <c r="AB44" s="243" t="s">
        <v>251</v>
      </c>
      <c r="AC44" s="243" t="s">
        <v>252</v>
      </c>
      <c r="AD44" s="243" t="s">
        <v>253</v>
      </c>
      <c r="AE44" s="243" t="s">
        <v>270</v>
      </c>
      <c r="AF44" s="244"/>
      <c r="AG44" s="243" t="s">
        <v>634</v>
      </c>
      <c r="AH44" s="244"/>
      <c r="AI44" s="244"/>
      <c r="AJ44" s="243" t="s">
        <v>383</v>
      </c>
      <c r="AK44" s="244"/>
      <c r="AL44" s="244"/>
      <c r="AM44" s="244"/>
      <c r="AN44" s="243" t="s">
        <v>384</v>
      </c>
      <c r="AO44" s="243" t="s">
        <v>635</v>
      </c>
      <c r="AP44" s="244"/>
      <c r="AQ44" s="244"/>
      <c r="AR44" s="244"/>
      <c r="AS44" s="244"/>
      <c r="AT44" s="244"/>
      <c r="AU44" s="244"/>
      <c r="AV44" s="244"/>
      <c r="AW44" s="244"/>
      <c r="AX44" s="244"/>
      <c r="AY44" s="244"/>
      <c r="AZ44" s="243" t="s">
        <v>389</v>
      </c>
      <c r="BA44" s="243" t="s">
        <v>597</v>
      </c>
      <c r="BB44" s="243" t="s">
        <v>598</v>
      </c>
      <c r="BC44" s="243" t="s">
        <v>266</v>
      </c>
      <c r="BD44" s="243" t="s">
        <v>266</v>
      </c>
      <c r="BE44" s="243" t="s">
        <v>810</v>
      </c>
      <c r="BF44" s="243" t="s">
        <v>597</v>
      </c>
      <c r="BG44" s="243" t="s">
        <v>599</v>
      </c>
      <c r="BH44" s="243" t="s">
        <v>600</v>
      </c>
      <c r="BI44" s="243" t="s">
        <v>263</v>
      </c>
      <c r="BJ44" s="243" t="s">
        <v>601</v>
      </c>
      <c r="BK44" s="243" t="s">
        <v>602</v>
      </c>
      <c r="BL44" s="243" t="s">
        <v>603</v>
      </c>
      <c r="BM44" s="243" t="s">
        <v>266</v>
      </c>
      <c r="BN44" s="243" t="s">
        <v>266</v>
      </c>
      <c r="BO44" s="244"/>
      <c r="BP44" s="243" t="s">
        <v>282</v>
      </c>
      <c r="BQ44" s="244"/>
    </row>
    <row r="45" spans="1:69" s="224" customFormat="1" hidden="1" x14ac:dyDescent="0.25">
      <c r="A45" s="232">
        <v>2020</v>
      </c>
      <c r="B45" s="233">
        <v>2</v>
      </c>
      <c r="C45" s="234" t="s">
        <v>243</v>
      </c>
      <c r="D45" s="234" t="s">
        <v>244</v>
      </c>
      <c r="E45" s="234" t="s">
        <v>244</v>
      </c>
      <c r="F45" s="234" t="s">
        <v>381</v>
      </c>
      <c r="G45" s="234" t="s">
        <v>388</v>
      </c>
      <c r="H45" s="234" t="s">
        <v>592</v>
      </c>
      <c r="I45" s="235"/>
      <c r="J45" s="234" t="s">
        <v>54</v>
      </c>
      <c r="K45" s="319">
        <v>48018000</v>
      </c>
      <c r="L45" s="236">
        <v>48018000</v>
      </c>
      <c r="M45" s="237">
        <v>2785.04</v>
      </c>
      <c r="N45" s="237">
        <v>2064.77</v>
      </c>
      <c r="O45" s="237">
        <v>16092.83</v>
      </c>
      <c r="P45" s="238">
        <v>0</v>
      </c>
      <c r="Q45" s="238">
        <v>0</v>
      </c>
      <c r="R45" s="234" t="s">
        <v>812</v>
      </c>
      <c r="S45" s="234" t="s">
        <v>247</v>
      </c>
      <c r="T45" s="234" t="s">
        <v>248</v>
      </c>
      <c r="U45" s="234" t="s">
        <v>249</v>
      </c>
      <c r="V45" s="233">
        <v>0</v>
      </c>
      <c r="W45" s="232">
        <v>39</v>
      </c>
      <c r="X45" s="234" t="s">
        <v>250</v>
      </c>
      <c r="Y45" s="239">
        <v>43889</v>
      </c>
      <c r="Z45" s="239">
        <v>43889</v>
      </c>
      <c r="AA45" s="240">
        <v>43892.075937499998</v>
      </c>
      <c r="AB45" s="234" t="s">
        <v>251</v>
      </c>
      <c r="AC45" s="234" t="s">
        <v>252</v>
      </c>
      <c r="AD45" s="234" t="s">
        <v>253</v>
      </c>
      <c r="AE45" s="234" t="s">
        <v>254</v>
      </c>
      <c r="AF45" s="235"/>
      <c r="AG45" s="234" t="s">
        <v>830</v>
      </c>
      <c r="AH45" s="235"/>
      <c r="AI45" s="235"/>
      <c r="AJ45" s="234" t="s">
        <v>383</v>
      </c>
      <c r="AK45" s="235"/>
      <c r="AL45" s="235"/>
      <c r="AM45" s="235"/>
      <c r="AN45" s="234" t="s">
        <v>384</v>
      </c>
      <c r="AO45" s="234" t="s">
        <v>831</v>
      </c>
      <c r="AP45" s="235"/>
      <c r="AQ45" s="235"/>
      <c r="AR45" s="235"/>
      <c r="AS45" s="235"/>
      <c r="AT45" s="235"/>
      <c r="AU45" s="235"/>
      <c r="AV45" s="235"/>
      <c r="AW45" s="235"/>
      <c r="AX45" s="235"/>
      <c r="AY45" s="235"/>
      <c r="AZ45" s="234" t="s">
        <v>389</v>
      </c>
      <c r="BA45" s="234" t="s">
        <v>597</v>
      </c>
      <c r="BB45" s="234" t="s">
        <v>598</v>
      </c>
      <c r="BC45" s="234" t="s">
        <v>266</v>
      </c>
      <c r="BD45" s="234" t="s">
        <v>266</v>
      </c>
      <c r="BE45" s="234" t="s">
        <v>810</v>
      </c>
      <c r="BF45" s="234" t="s">
        <v>597</v>
      </c>
      <c r="BG45" s="234" t="s">
        <v>599</v>
      </c>
      <c r="BH45" s="234" t="s">
        <v>600</v>
      </c>
      <c r="BI45" s="234" t="s">
        <v>263</v>
      </c>
      <c r="BJ45" s="234" t="s">
        <v>601</v>
      </c>
      <c r="BK45" s="234" t="s">
        <v>602</v>
      </c>
      <c r="BL45" s="234" t="s">
        <v>603</v>
      </c>
      <c r="BM45" s="234" t="s">
        <v>266</v>
      </c>
      <c r="BN45" s="234" t="s">
        <v>266</v>
      </c>
      <c r="BO45" s="235"/>
      <c r="BP45" s="234" t="s">
        <v>282</v>
      </c>
      <c r="BQ45" s="303"/>
    </row>
    <row r="46" spans="1:69" s="224" customFormat="1" hidden="1" x14ac:dyDescent="0.25">
      <c r="A46" s="241">
        <v>2020</v>
      </c>
      <c r="B46" s="242">
        <v>2</v>
      </c>
      <c r="C46" s="243" t="s">
        <v>243</v>
      </c>
      <c r="D46" s="243" t="s">
        <v>244</v>
      </c>
      <c r="E46" s="243" t="s">
        <v>244</v>
      </c>
      <c r="F46" s="243" t="s">
        <v>381</v>
      </c>
      <c r="G46" s="243" t="s">
        <v>388</v>
      </c>
      <c r="H46" s="243" t="s">
        <v>592</v>
      </c>
      <c r="I46" s="244"/>
      <c r="J46" s="243" t="s">
        <v>54</v>
      </c>
      <c r="K46" s="320">
        <v>1059000</v>
      </c>
      <c r="L46" s="245">
        <v>1059000</v>
      </c>
      <c r="M46" s="246">
        <v>61.42</v>
      </c>
      <c r="N46" s="246">
        <v>45.54</v>
      </c>
      <c r="O46" s="246">
        <v>354.91</v>
      </c>
      <c r="P46" s="247">
        <v>0</v>
      </c>
      <c r="Q46" s="247">
        <v>0</v>
      </c>
      <c r="R46" s="243" t="s">
        <v>813</v>
      </c>
      <c r="S46" s="243" t="s">
        <v>247</v>
      </c>
      <c r="T46" s="243" t="s">
        <v>248</v>
      </c>
      <c r="U46" s="243" t="s">
        <v>249</v>
      </c>
      <c r="V46" s="242">
        <v>0</v>
      </c>
      <c r="W46" s="241">
        <v>39</v>
      </c>
      <c r="X46" s="243" t="s">
        <v>250</v>
      </c>
      <c r="Y46" s="248">
        <v>43889</v>
      </c>
      <c r="Z46" s="248">
        <v>43889</v>
      </c>
      <c r="AA46" s="249">
        <v>43892.075937499998</v>
      </c>
      <c r="AB46" s="243" t="s">
        <v>251</v>
      </c>
      <c r="AC46" s="243" t="s">
        <v>252</v>
      </c>
      <c r="AD46" s="243" t="s">
        <v>253</v>
      </c>
      <c r="AE46" s="243" t="s">
        <v>254</v>
      </c>
      <c r="AF46" s="244"/>
      <c r="AG46" s="243" t="s">
        <v>830</v>
      </c>
      <c r="AH46" s="244"/>
      <c r="AI46" s="244"/>
      <c r="AJ46" s="243" t="s">
        <v>383</v>
      </c>
      <c r="AK46" s="244"/>
      <c r="AL46" s="244"/>
      <c r="AM46" s="244"/>
      <c r="AN46" s="243" t="s">
        <v>384</v>
      </c>
      <c r="AO46" s="243" t="s">
        <v>831</v>
      </c>
      <c r="AP46" s="244"/>
      <c r="AQ46" s="244"/>
      <c r="AR46" s="244"/>
      <c r="AS46" s="244"/>
      <c r="AT46" s="244"/>
      <c r="AU46" s="244"/>
      <c r="AV46" s="244"/>
      <c r="AW46" s="244"/>
      <c r="AX46" s="244"/>
      <c r="AY46" s="244"/>
      <c r="AZ46" s="243" t="s">
        <v>389</v>
      </c>
      <c r="BA46" s="243" t="s">
        <v>597</v>
      </c>
      <c r="BB46" s="243" t="s">
        <v>598</v>
      </c>
      <c r="BC46" s="243" t="s">
        <v>266</v>
      </c>
      <c r="BD46" s="243" t="s">
        <v>266</v>
      </c>
      <c r="BE46" s="243" t="s">
        <v>810</v>
      </c>
      <c r="BF46" s="243" t="s">
        <v>597</v>
      </c>
      <c r="BG46" s="243" t="s">
        <v>599</v>
      </c>
      <c r="BH46" s="243" t="s">
        <v>600</v>
      </c>
      <c r="BI46" s="243" t="s">
        <v>263</v>
      </c>
      <c r="BJ46" s="243" t="s">
        <v>601</v>
      </c>
      <c r="BK46" s="243" t="s">
        <v>602</v>
      </c>
      <c r="BL46" s="243" t="s">
        <v>603</v>
      </c>
      <c r="BM46" s="243" t="s">
        <v>266</v>
      </c>
      <c r="BN46" s="243" t="s">
        <v>266</v>
      </c>
      <c r="BO46" s="244"/>
      <c r="BP46" s="243" t="s">
        <v>282</v>
      </c>
      <c r="BQ46" s="244"/>
    </row>
    <row r="47" spans="1:69" s="224" customFormat="1" hidden="1" x14ac:dyDescent="0.25">
      <c r="A47" s="232">
        <v>2020</v>
      </c>
      <c r="B47" s="233">
        <v>2</v>
      </c>
      <c r="C47" s="234" t="s">
        <v>243</v>
      </c>
      <c r="D47" s="234" t="s">
        <v>244</v>
      </c>
      <c r="E47" s="234" t="s">
        <v>244</v>
      </c>
      <c r="F47" s="234" t="s">
        <v>381</v>
      </c>
      <c r="G47" s="234" t="s">
        <v>388</v>
      </c>
      <c r="H47" s="234" t="s">
        <v>592</v>
      </c>
      <c r="I47" s="235"/>
      <c r="J47" s="234" t="s">
        <v>54</v>
      </c>
      <c r="K47" s="319">
        <v>2949000</v>
      </c>
      <c r="L47" s="236">
        <v>2949000</v>
      </c>
      <c r="M47" s="237">
        <v>171.04</v>
      </c>
      <c r="N47" s="237">
        <v>126.81</v>
      </c>
      <c r="O47" s="237">
        <v>988.33</v>
      </c>
      <c r="P47" s="238">
        <v>0</v>
      </c>
      <c r="Q47" s="238">
        <v>0</v>
      </c>
      <c r="R47" s="234" t="s">
        <v>813</v>
      </c>
      <c r="S47" s="234" t="s">
        <v>247</v>
      </c>
      <c r="T47" s="234" t="s">
        <v>248</v>
      </c>
      <c r="U47" s="234" t="s">
        <v>249</v>
      </c>
      <c r="V47" s="233">
        <v>0</v>
      </c>
      <c r="W47" s="232">
        <v>39</v>
      </c>
      <c r="X47" s="234" t="s">
        <v>250</v>
      </c>
      <c r="Y47" s="239">
        <v>43889</v>
      </c>
      <c r="Z47" s="239">
        <v>43889</v>
      </c>
      <c r="AA47" s="240">
        <v>43892.075937499998</v>
      </c>
      <c r="AB47" s="234" t="s">
        <v>251</v>
      </c>
      <c r="AC47" s="234" t="s">
        <v>252</v>
      </c>
      <c r="AD47" s="234" t="s">
        <v>253</v>
      </c>
      <c r="AE47" s="234" t="s">
        <v>254</v>
      </c>
      <c r="AF47" s="235"/>
      <c r="AG47" s="234" t="s">
        <v>830</v>
      </c>
      <c r="AH47" s="235"/>
      <c r="AI47" s="235"/>
      <c r="AJ47" s="234" t="s">
        <v>383</v>
      </c>
      <c r="AK47" s="235"/>
      <c r="AL47" s="235"/>
      <c r="AM47" s="235"/>
      <c r="AN47" s="234" t="s">
        <v>384</v>
      </c>
      <c r="AO47" s="234" t="s">
        <v>831</v>
      </c>
      <c r="AP47" s="235"/>
      <c r="AQ47" s="235"/>
      <c r="AR47" s="235"/>
      <c r="AS47" s="235"/>
      <c r="AT47" s="235"/>
      <c r="AU47" s="235"/>
      <c r="AV47" s="235"/>
      <c r="AW47" s="235"/>
      <c r="AX47" s="235"/>
      <c r="AY47" s="235"/>
      <c r="AZ47" s="234" t="s">
        <v>389</v>
      </c>
      <c r="BA47" s="234" t="s">
        <v>597</v>
      </c>
      <c r="BB47" s="234" t="s">
        <v>598</v>
      </c>
      <c r="BC47" s="234" t="s">
        <v>266</v>
      </c>
      <c r="BD47" s="234" t="s">
        <v>266</v>
      </c>
      <c r="BE47" s="234" t="s">
        <v>810</v>
      </c>
      <c r="BF47" s="234" t="s">
        <v>597</v>
      </c>
      <c r="BG47" s="234" t="s">
        <v>599</v>
      </c>
      <c r="BH47" s="234" t="s">
        <v>600</v>
      </c>
      <c r="BI47" s="234" t="s">
        <v>263</v>
      </c>
      <c r="BJ47" s="234" t="s">
        <v>601</v>
      </c>
      <c r="BK47" s="234" t="s">
        <v>602</v>
      </c>
      <c r="BL47" s="234" t="s">
        <v>603</v>
      </c>
      <c r="BM47" s="234" t="s">
        <v>266</v>
      </c>
      <c r="BN47" s="234" t="s">
        <v>266</v>
      </c>
      <c r="BO47" s="235"/>
      <c r="BP47" s="234" t="s">
        <v>282</v>
      </c>
      <c r="BQ47" s="303"/>
    </row>
    <row r="48" spans="1:69" s="224" customFormat="1" hidden="1" x14ac:dyDescent="0.25">
      <c r="A48" s="241">
        <v>2020</v>
      </c>
      <c r="B48" s="242">
        <v>2</v>
      </c>
      <c r="C48" s="243" t="s">
        <v>243</v>
      </c>
      <c r="D48" s="243" t="s">
        <v>244</v>
      </c>
      <c r="E48" s="243" t="s">
        <v>244</v>
      </c>
      <c r="F48" s="243" t="s">
        <v>381</v>
      </c>
      <c r="G48" s="243" t="s">
        <v>388</v>
      </c>
      <c r="H48" s="243" t="s">
        <v>592</v>
      </c>
      <c r="I48" s="244"/>
      <c r="J48" s="243" t="s">
        <v>54</v>
      </c>
      <c r="K48" s="320">
        <v>3969080</v>
      </c>
      <c r="L48" s="245">
        <v>3969080</v>
      </c>
      <c r="M48" s="246">
        <v>230.21</v>
      </c>
      <c r="N48" s="246">
        <v>170.67</v>
      </c>
      <c r="O48" s="246">
        <v>1330.2</v>
      </c>
      <c r="P48" s="247">
        <v>0</v>
      </c>
      <c r="Q48" s="247">
        <v>0</v>
      </c>
      <c r="R48" s="243" t="s">
        <v>814</v>
      </c>
      <c r="S48" s="243" t="s">
        <v>247</v>
      </c>
      <c r="T48" s="243" t="s">
        <v>248</v>
      </c>
      <c r="U48" s="243" t="s">
        <v>249</v>
      </c>
      <c r="V48" s="242">
        <v>0</v>
      </c>
      <c r="W48" s="241">
        <v>39</v>
      </c>
      <c r="X48" s="243" t="s">
        <v>250</v>
      </c>
      <c r="Y48" s="248">
        <v>43889</v>
      </c>
      <c r="Z48" s="248">
        <v>43889</v>
      </c>
      <c r="AA48" s="249">
        <v>43892.075937499998</v>
      </c>
      <c r="AB48" s="243" t="s">
        <v>251</v>
      </c>
      <c r="AC48" s="243" t="s">
        <v>252</v>
      </c>
      <c r="AD48" s="243" t="s">
        <v>253</v>
      </c>
      <c r="AE48" s="243" t="s">
        <v>254</v>
      </c>
      <c r="AF48" s="244"/>
      <c r="AG48" s="243" t="s">
        <v>830</v>
      </c>
      <c r="AH48" s="244"/>
      <c r="AI48" s="244"/>
      <c r="AJ48" s="243" t="s">
        <v>383</v>
      </c>
      <c r="AK48" s="244"/>
      <c r="AL48" s="244"/>
      <c r="AM48" s="244"/>
      <c r="AN48" s="243" t="s">
        <v>384</v>
      </c>
      <c r="AO48" s="243" t="s">
        <v>831</v>
      </c>
      <c r="AP48" s="244"/>
      <c r="AQ48" s="244"/>
      <c r="AR48" s="244"/>
      <c r="AS48" s="244"/>
      <c r="AT48" s="244"/>
      <c r="AU48" s="244"/>
      <c r="AV48" s="244"/>
      <c r="AW48" s="244"/>
      <c r="AX48" s="244"/>
      <c r="AY48" s="244"/>
      <c r="AZ48" s="243" t="s">
        <v>389</v>
      </c>
      <c r="BA48" s="243" t="s">
        <v>597</v>
      </c>
      <c r="BB48" s="243" t="s">
        <v>598</v>
      </c>
      <c r="BC48" s="243" t="s">
        <v>266</v>
      </c>
      <c r="BD48" s="243" t="s">
        <v>266</v>
      </c>
      <c r="BE48" s="243" t="s">
        <v>810</v>
      </c>
      <c r="BF48" s="243" t="s">
        <v>597</v>
      </c>
      <c r="BG48" s="243" t="s">
        <v>599</v>
      </c>
      <c r="BH48" s="243" t="s">
        <v>600</v>
      </c>
      <c r="BI48" s="243" t="s">
        <v>263</v>
      </c>
      <c r="BJ48" s="243" t="s">
        <v>601</v>
      </c>
      <c r="BK48" s="243" t="s">
        <v>602</v>
      </c>
      <c r="BL48" s="243" t="s">
        <v>603</v>
      </c>
      <c r="BM48" s="243" t="s">
        <v>266</v>
      </c>
      <c r="BN48" s="243" t="s">
        <v>266</v>
      </c>
      <c r="BO48" s="244"/>
      <c r="BP48" s="243" t="s">
        <v>282</v>
      </c>
      <c r="BQ48" s="244"/>
    </row>
    <row r="49" spans="1:69" s="224" customFormat="1" hidden="1" x14ac:dyDescent="0.25">
      <c r="A49" s="232">
        <v>2020</v>
      </c>
      <c r="B49" s="233">
        <v>2</v>
      </c>
      <c r="C49" s="234" t="s">
        <v>243</v>
      </c>
      <c r="D49" s="234" t="s">
        <v>244</v>
      </c>
      <c r="E49" s="234" t="s">
        <v>244</v>
      </c>
      <c r="F49" s="234" t="s">
        <v>381</v>
      </c>
      <c r="G49" s="234" t="s">
        <v>388</v>
      </c>
      <c r="H49" s="234" t="s">
        <v>592</v>
      </c>
      <c r="I49" s="235"/>
      <c r="J49" s="234" t="s">
        <v>54</v>
      </c>
      <c r="K49" s="319">
        <v>47469000</v>
      </c>
      <c r="L49" s="236">
        <v>47469000</v>
      </c>
      <c r="M49" s="237">
        <v>2753.2</v>
      </c>
      <c r="N49" s="237">
        <v>2041.17</v>
      </c>
      <c r="O49" s="237">
        <v>15908.83</v>
      </c>
      <c r="P49" s="238">
        <v>0</v>
      </c>
      <c r="Q49" s="238">
        <v>0</v>
      </c>
      <c r="R49" s="234" t="s">
        <v>815</v>
      </c>
      <c r="S49" s="234" t="s">
        <v>247</v>
      </c>
      <c r="T49" s="234" t="s">
        <v>248</v>
      </c>
      <c r="U49" s="234" t="s">
        <v>249</v>
      </c>
      <c r="V49" s="233">
        <v>0</v>
      </c>
      <c r="W49" s="232">
        <v>39</v>
      </c>
      <c r="X49" s="234" t="s">
        <v>250</v>
      </c>
      <c r="Y49" s="239">
        <v>43889</v>
      </c>
      <c r="Z49" s="239">
        <v>43889</v>
      </c>
      <c r="AA49" s="240">
        <v>43892.075937499998</v>
      </c>
      <c r="AB49" s="234" t="s">
        <v>251</v>
      </c>
      <c r="AC49" s="234" t="s">
        <v>252</v>
      </c>
      <c r="AD49" s="234" t="s">
        <v>253</v>
      </c>
      <c r="AE49" s="234" t="s">
        <v>254</v>
      </c>
      <c r="AF49" s="235"/>
      <c r="AG49" s="234" t="s">
        <v>830</v>
      </c>
      <c r="AH49" s="235"/>
      <c r="AI49" s="235"/>
      <c r="AJ49" s="234" t="s">
        <v>383</v>
      </c>
      <c r="AK49" s="235"/>
      <c r="AL49" s="235"/>
      <c r="AM49" s="235"/>
      <c r="AN49" s="234" t="s">
        <v>384</v>
      </c>
      <c r="AO49" s="234" t="s">
        <v>831</v>
      </c>
      <c r="AP49" s="235"/>
      <c r="AQ49" s="235"/>
      <c r="AR49" s="235"/>
      <c r="AS49" s="235"/>
      <c r="AT49" s="235"/>
      <c r="AU49" s="235"/>
      <c r="AV49" s="235"/>
      <c r="AW49" s="235"/>
      <c r="AX49" s="235"/>
      <c r="AY49" s="235"/>
      <c r="AZ49" s="234" t="s">
        <v>389</v>
      </c>
      <c r="BA49" s="234" t="s">
        <v>597</v>
      </c>
      <c r="BB49" s="234" t="s">
        <v>598</v>
      </c>
      <c r="BC49" s="234" t="s">
        <v>266</v>
      </c>
      <c r="BD49" s="234" t="s">
        <v>266</v>
      </c>
      <c r="BE49" s="234" t="s">
        <v>810</v>
      </c>
      <c r="BF49" s="234" t="s">
        <v>597</v>
      </c>
      <c r="BG49" s="234" t="s">
        <v>599</v>
      </c>
      <c r="BH49" s="234" t="s">
        <v>600</v>
      </c>
      <c r="BI49" s="234" t="s">
        <v>263</v>
      </c>
      <c r="BJ49" s="234" t="s">
        <v>601</v>
      </c>
      <c r="BK49" s="234" t="s">
        <v>602</v>
      </c>
      <c r="BL49" s="234" t="s">
        <v>603</v>
      </c>
      <c r="BM49" s="234" t="s">
        <v>266</v>
      </c>
      <c r="BN49" s="234" t="s">
        <v>266</v>
      </c>
      <c r="BO49" s="235"/>
      <c r="BP49" s="234" t="s">
        <v>282</v>
      </c>
      <c r="BQ49" s="303"/>
    </row>
    <row r="50" spans="1:69" s="224" customFormat="1" x14ac:dyDescent="0.25">
      <c r="A50" s="241">
        <v>2020</v>
      </c>
      <c r="B50" s="242">
        <v>2</v>
      </c>
      <c r="C50" s="243" t="s">
        <v>243</v>
      </c>
      <c r="D50" s="243" t="s">
        <v>244</v>
      </c>
      <c r="E50" s="243" t="s">
        <v>244</v>
      </c>
      <c r="F50" s="243" t="s">
        <v>381</v>
      </c>
      <c r="G50" s="243" t="s">
        <v>388</v>
      </c>
      <c r="H50" s="243" t="s">
        <v>592</v>
      </c>
      <c r="I50" s="244"/>
      <c r="J50" s="243" t="s">
        <v>54</v>
      </c>
      <c r="K50" s="320">
        <v>151399528</v>
      </c>
      <c r="L50" s="245">
        <v>151399528</v>
      </c>
      <c r="M50" s="246">
        <v>8781.17</v>
      </c>
      <c r="N50" s="246">
        <v>6510.18</v>
      </c>
      <c r="O50" s="246">
        <v>50740.27</v>
      </c>
      <c r="P50" s="247">
        <v>0</v>
      </c>
      <c r="Q50" s="247">
        <v>0</v>
      </c>
      <c r="R50" s="243" t="s">
        <v>818</v>
      </c>
      <c r="S50" s="243" t="s">
        <v>247</v>
      </c>
      <c r="T50" s="243" t="s">
        <v>248</v>
      </c>
      <c r="U50" s="243" t="s">
        <v>249</v>
      </c>
      <c r="V50" s="242">
        <v>0</v>
      </c>
      <c r="W50" s="241">
        <v>39</v>
      </c>
      <c r="X50" s="243" t="s">
        <v>250</v>
      </c>
      <c r="Y50" s="248">
        <v>43889</v>
      </c>
      <c r="Z50" s="248">
        <v>43889</v>
      </c>
      <c r="AA50" s="249">
        <v>43892.075937499998</v>
      </c>
      <c r="AB50" s="243" t="s">
        <v>251</v>
      </c>
      <c r="AC50" s="243" t="s">
        <v>252</v>
      </c>
      <c r="AD50" s="243" t="s">
        <v>253</v>
      </c>
      <c r="AE50" s="243" t="s">
        <v>254</v>
      </c>
      <c r="AF50" s="244"/>
      <c r="AG50" s="243" t="s">
        <v>830</v>
      </c>
      <c r="AH50" s="244"/>
      <c r="AI50" s="244"/>
      <c r="AJ50" s="243" t="s">
        <v>383</v>
      </c>
      <c r="AK50" s="244"/>
      <c r="AL50" s="244"/>
      <c r="AM50" s="244"/>
      <c r="AN50" s="243" t="s">
        <v>384</v>
      </c>
      <c r="AO50" s="243" t="s">
        <v>831</v>
      </c>
      <c r="AP50" s="244"/>
      <c r="AQ50" s="244"/>
      <c r="AR50" s="244"/>
      <c r="AS50" s="244"/>
      <c r="AT50" s="244"/>
      <c r="AU50" s="244"/>
      <c r="AV50" s="244"/>
      <c r="AW50" s="244"/>
      <c r="AX50" s="244"/>
      <c r="AY50" s="244"/>
      <c r="AZ50" s="243" t="s">
        <v>389</v>
      </c>
      <c r="BA50" s="243" t="s">
        <v>597</v>
      </c>
      <c r="BB50" s="243" t="s">
        <v>598</v>
      </c>
      <c r="BC50" s="243" t="s">
        <v>266</v>
      </c>
      <c r="BD50" s="243" t="s">
        <v>266</v>
      </c>
      <c r="BE50" s="243" t="s">
        <v>810</v>
      </c>
      <c r="BF50" s="243" t="s">
        <v>597</v>
      </c>
      <c r="BG50" s="243" t="s">
        <v>599</v>
      </c>
      <c r="BH50" s="243" t="s">
        <v>600</v>
      </c>
      <c r="BI50" s="243" t="s">
        <v>263</v>
      </c>
      <c r="BJ50" s="243" t="s">
        <v>601</v>
      </c>
      <c r="BK50" s="243" t="s">
        <v>602</v>
      </c>
      <c r="BL50" s="243" t="s">
        <v>603</v>
      </c>
      <c r="BM50" s="243" t="s">
        <v>266</v>
      </c>
      <c r="BN50" s="243" t="s">
        <v>266</v>
      </c>
      <c r="BO50" s="244"/>
      <c r="BP50" s="243" t="s">
        <v>282</v>
      </c>
      <c r="BQ50" s="244"/>
    </row>
    <row r="51" spans="1:69" s="224" customFormat="1" hidden="1" x14ac:dyDescent="0.25">
      <c r="A51" s="232">
        <v>2020</v>
      </c>
      <c r="B51" s="233">
        <v>2</v>
      </c>
      <c r="C51" s="234" t="s">
        <v>243</v>
      </c>
      <c r="D51" s="234" t="s">
        <v>244</v>
      </c>
      <c r="E51" s="234" t="s">
        <v>244</v>
      </c>
      <c r="F51" s="234" t="s">
        <v>381</v>
      </c>
      <c r="G51" s="234" t="s">
        <v>388</v>
      </c>
      <c r="H51" s="234" t="s">
        <v>592</v>
      </c>
      <c r="I51" s="235"/>
      <c r="J51" s="234" t="s">
        <v>54</v>
      </c>
      <c r="K51" s="319">
        <v>177211582</v>
      </c>
      <c r="L51" s="236">
        <v>177211582</v>
      </c>
      <c r="M51" s="237">
        <v>10278.27</v>
      </c>
      <c r="N51" s="237">
        <v>7620.1</v>
      </c>
      <c r="O51" s="237">
        <v>59390.96</v>
      </c>
      <c r="P51" s="238">
        <v>0</v>
      </c>
      <c r="Q51" s="238">
        <v>0</v>
      </c>
      <c r="R51" s="234" t="s">
        <v>820</v>
      </c>
      <c r="S51" s="234" t="s">
        <v>247</v>
      </c>
      <c r="T51" s="234" t="s">
        <v>248</v>
      </c>
      <c r="U51" s="234" t="s">
        <v>249</v>
      </c>
      <c r="V51" s="233">
        <v>0</v>
      </c>
      <c r="W51" s="232">
        <v>39</v>
      </c>
      <c r="X51" s="234" t="s">
        <v>250</v>
      </c>
      <c r="Y51" s="239">
        <v>43889</v>
      </c>
      <c r="Z51" s="239">
        <v>43889</v>
      </c>
      <c r="AA51" s="240">
        <v>43892.075937499998</v>
      </c>
      <c r="AB51" s="234" t="s">
        <v>251</v>
      </c>
      <c r="AC51" s="234" t="s">
        <v>252</v>
      </c>
      <c r="AD51" s="234" t="s">
        <v>253</v>
      </c>
      <c r="AE51" s="234" t="s">
        <v>254</v>
      </c>
      <c r="AF51" s="235"/>
      <c r="AG51" s="234" t="s">
        <v>830</v>
      </c>
      <c r="AH51" s="235"/>
      <c r="AI51" s="235"/>
      <c r="AJ51" s="234" t="s">
        <v>383</v>
      </c>
      <c r="AK51" s="235"/>
      <c r="AL51" s="235"/>
      <c r="AM51" s="235"/>
      <c r="AN51" s="234" t="s">
        <v>384</v>
      </c>
      <c r="AO51" s="234" t="s">
        <v>831</v>
      </c>
      <c r="AP51" s="235"/>
      <c r="AQ51" s="235"/>
      <c r="AR51" s="235"/>
      <c r="AS51" s="235"/>
      <c r="AT51" s="235"/>
      <c r="AU51" s="235"/>
      <c r="AV51" s="235"/>
      <c r="AW51" s="235"/>
      <c r="AX51" s="235"/>
      <c r="AY51" s="235"/>
      <c r="AZ51" s="234" t="s">
        <v>389</v>
      </c>
      <c r="BA51" s="234" t="s">
        <v>597</v>
      </c>
      <c r="BB51" s="234" t="s">
        <v>598</v>
      </c>
      <c r="BC51" s="234" t="s">
        <v>266</v>
      </c>
      <c r="BD51" s="234" t="s">
        <v>266</v>
      </c>
      <c r="BE51" s="234" t="s">
        <v>810</v>
      </c>
      <c r="BF51" s="234" t="s">
        <v>597</v>
      </c>
      <c r="BG51" s="234" t="s">
        <v>599</v>
      </c>
      <c r="BH51" s="234" t="s">
        <v>600</v>
      </c>
      <c r="BI51" s="234" t="s">
        <v>263</v>
      </c>
      <c r="BJ51" s="234" t="s">
        <v>601</v>
      </c>
      <c r="BK51" s="234" t="s">
        <v>602</v>
      </c>
      <c r="BL51" s="234" t="s">
        <v>603</v>
      </c>
      <c r="BM51" s="234" t="s">
        <v>266</v>
      </c>
      <c r="BN51" s="234" t="s">
        <v>266</v>
      </c>
      <c r="BO51" s="235"/>
      <c r="BP51" s="234" t="s">
        <v>282</v>
      </c>
      <c r="BQ51" s="303"/>
    </row>
    <row r="52" spans="1:69" s="224" customFormat="1" x14ac:dyDescent="0.25">
      <c r="A52" s="241">
        <v>2020</v>
      </c>
      <c r="B52" s="242">
        <v>2</v>
      </c>
      <c r="C52" s="243" t="s">
        <v>243</v>
      </c>
      <c r="D52" s="243" t="s">
        <v>244</v>
      </c>
      <c r="E52" s="243" t="s">
        <v>244</v>
      </c>
      <c r="F52" s="243" t="s">
        <v>381</v>
      </c>
      <c r="G52" s="243" t="s">
        <v>388</v>
      </c>
      <c r="H52" s="243" t="s">
        <v>592</v>
      </c>
      <c r="I52" s="244"/>
      <c r="J52" s="243" t="s">
        <v>54</v>
      </c>
      <c r="K52" s="320">
        <v>-151399528</v>
      </c>
      <c r="L52" s="245">
        <v>-151399528</v>
      </c>
      <c r="M52" s="246">
        <v>-8781.17</v>
      </c>
      <c r="N52" s="246">
        <v>-6510.18</v>
      </c>
      <c r="O52" s="246">
        <v>-50740.27</v>
      </c>
      <c r="P52" s="247">
        <v>0</v>
      </c>
      <c r="Q52" s="247">
        <v>0</v>
      </c>
      <c r="R52" s="243" t="s">
        <v>832</v>
      </c>
      <c r="S52" s="243" t="s">
        <v>247</v>
      </c>
      <c r="T52" s="243" t="s">
        <v>248</v>
      </c>
      <c r="U52" s="243" t="s">
        <v>249</v>
      </c>
      <c r="V52" s="242">
        <v>0</v>
      </c>
      <c r="W52" s="241">
        <v>42</v>
      </c>
      <c r="X52" s="243" t="s">
        <v>250</v>
      </c>
      <c r="Y52" s="248">
        <v>43889</v>
      </c>
      <c r="Z52" s="248">
        <v>43889</v>
      </c>
      <c r="AA52" s="249">
        <v>43892.075937499998</v>
      </c>
      <c r="AB52" s="243" t="s">
        <v>251</v>
      </c>
      <c r="AC52" s="243" t="s">
        <v>252</v>
      </c>
      <c r="AD52" s="243" t="s">
        <v>253</v>
      </c>
      <c r="AE52" s="243" t="s">
        <v>284</v>
      </c>
      <c r="AF52" s="244"/>
      <c r="AG52" s="243" t="s">
        <v>833</v>
      </c>
      <c r="AH52" s="244"/>
      <c r="AI52" s="244"/>
      <c r="AJ52" s="243" t="s">
        <v>383</v>
      </c>
      <c r="AK52" s="244"/>
      <c r="AL52" s="244"/>
      <c r="AM52" s="244"/>
      <c r="AN52" s="243" t="s">
        <v>384</v>
      </c>
      <c r="AO52" s="243" t="s">
        <v>640</v>
      </c>
      <c r="AP52" s="244"/>
      <c r="AQ52" s="244"/>
      <c r="AR52" s="244"/>
      <c r="AS52" s="244"/>
      <c r="AT52" s="244"/>
      <c r="AU52" s="244"/>
      <c r="AV52" s="244"/>
      <c r="AW52" s="244"/>
      <c r="AX52" s="244"/>
      <c r="AY52" s="244"/>
      <c r="AZ52" s="243" t="s">
        <v>389</v>
      </c>
      <c r="BA52" s="243" t="s">
        <v>597</v>
      </c>
      <c r="BB52" s="243" t="s">
        <v>598</v>
      </c>
      <c r="BC52" s="243" t="s">
        <v>266</v>
      </c>
      <c r="BD52" s="243" t="s">
        <v>266</v>
      </c>
      <c r="BE52" s="243" t="s">
        <v>810</v>
      </c>
      <c r="BF52" s="243" t="s">
        <v>597</v>
      </c>
      <c r="BG52" s="243" t="s">
        <v>599</v>
      </c>
      <c r="BH52" s="243" t="s">
        <v>600</v>
      </c>
      <c r="BI52" s="243" t="s">
        <v>263</v>
      </c>
      <c r="BJ52" s="243" t="s">
        <v>601</v>
      </c>
      <c r="BK52" s="243" t="s">
        <v>602</v>
      </c>
      <c r="BL52" s="243" t="s">
        <v>603</v>
      </c>
      <c r="BM52" s="243" t="s">
        <v>266</v>
      </c>
      <c r="BN52" s="243" t="s">
        <v>266</v>
      </c>
      <c r="BO52" s="244"/>
      <c r="BP52" s="243" t="s">
        <v>282</v>
      </c>
      <c r="BQ52" s="244"/>
    </row>
    <row r="53" spans="1:69" s="224" customFormat="1" hidden="1" x14ac:dyDescent="0.25">
      <c r="A53" s="232">
        <v>2020</v>
      </c>
      <c r="B53" s="233">
        <v>2</v>
      </c>
      <c r="C53" s="234" t="s">
        <v>243</v>
      </c>
      <c r="D53" s="234" t="s">
        <v>244</v>
      </c>
      <c r="E53" s="234" t="s">
        <v>244</v>
      </c>
      <c r="F53" s="234" t="s">
        <v>381</v>
      </c>
      <c r="G53" s="234" t="s">
        <v>388</v>
      </c>
      <c r="H53" s="234" t="s">
        <v>592</v>
      </c>
      <c r="I53" s="235"/>
      <c r="J53" s="234" t="s">
        <v>54</v>
      </c>
      <c r="K53" s="319">
        <v>-177211582</v>
      </c>
      <c r="L53" s="236">
        <v>-177211582</v>
      </c>
      <c r="M53" s="237">
        <v>-10278.27</v>
      </c>
      <c r="N53" s="237">
        <v>-7620.1</v>
      </c>
      <c r="O53" s="237">
        <v>-59390.96</v>
      </c>
      <c r="P53" s="238">
        <v>0</v>
      </c>
      <c r="Q53" s="238">
        <v>0</v>
      </c>
      <c r="R53" s="234" t="s">
        <v>834</v>
      </c>
      <c r="S53" s="234" t="s">
        <v>247</v>
      </c>
      <c r="T53" s="234" t="s">
        <v>248</v>
      </c>
      <c r="U53" s="234" t="s">
        <v>249</v>
      </c>
      <c r="V53" s="233">
        <v>0</v>
      </c>
      <c r="W53" s="232">
        <v>42</v>
      </c>
      <c r="X53" s="234" t="s">
        <v>250</v>
      </c>
      <c r="Y53" s="239">
        <v>43889</v>
      </c>
      <c r="Z53" s="239">
        <v>43889</v>
      </c>
      <c r="AA53" s="240">
        <v>43892.075937499998</v>
      </c>
      <c r="AB53" s="234" t="s">
        <v>251</v>
      </c>
      <c r="AC53" s="234" t="s">
        <v>252</v>
      </c>
      <c r="AD53" s="234" t="s">
        <v>253</v>
      </c>
      <c r="AE53" s="234" t="s">
        <v>284</v>
      </c>
      <c r="AF53" s="235"/>
      <c r="AG53" s="234" t="s">
        <v>833</v>
      </c>
      <c r="AH53" s="235"/>
      <c r="AI53" s="235"/>
      <c r="AJ53" s="234" t="s">
        <v>383</v>
      </c>
      <c r="AK53" s="235"/>
      <c r="AL53" s="235"/>
      <c r="AM53" s="235"/>
      <c r="AN53" s="234" t="s">
        <v>384</v>
      </c>
      <c r="AO53" s="234" t="s">
        <v>640</v>
      </c>
      <c r="AP53" s="235"/>
      <c r="AQ53" s="235"/>
      <c r="AR53" s="235"/>
      <c r="AS53" s="235"/>
      <c r="AT53" s="235"/>
      <c r="AU53" s="235"/>
      <c r="AV53" s="235"/>
      <c r="AW53" s="235"/>
      <c r="AX53" s="235"/>
      <c r="AY53" s="235"/>
      <c r="AZ53" s="234" t="s">
        <v>389</v>
      </c>
      <c r="BA53" s="234" t="s">
        <v>597</v>
      </c>
      <c r="BB53" s="234" t="s">
        <v>598</v>
      </c>
      <c r="BC53" s="234" t="s">
        <v>266</v>
      </c>
      <c r="BD53" s="234" t="s">
        <v>266</v>
      </c>
      <c r="BE53" s="234" t="s">
        <v>810</v>
      </c>
      <c r="BF53" s="234" t="s">
        <v>597</v>
      </c>
      <c r="BG53" s="234" t="s">
        <v>599</v>
      </c>
      <c r="BH53" s="234" t="s">
        <v>600</v>
      </c>
      <c r="BI53" s="234" t="s">
        <v>263</v>
      </c>
      <c r="BJ53" s="234" t="s">
        <v>601</v>
      </c>
      <c r="BK53" s="234" t="s">
        <v>602</v>
      </c>
      <c r="BL53" s="234" t="s">
        <v>603</v>
      </c>
      <c r="BM53" s="234" t="s">
        <v>266</v>
      </c>
      <c r="BN53" s="234" t="s">
        <v>266</v>
      </c>
      <c r="BO53" s="235"/>
      <c r="BP53" s="234" t="s">
        <v>282</v>
      </c>
      <c r="BQ53" s="303"/>
    </row>
    <row r="54" spans="1:69" s="224" customFormat="1" hidden="1" x14ac:dyDescent="0.25">
      <c r="A54" s="241">
        <v>2020</v>
      </c>
      <c r="B54" s="242">
        <v>2</v>
      </c>
      <c r="C54" s="243" t="s">
        <v>243</v>
      </c>
      <c r="D54" s="243" t="s">
        <v>277</v>
      </c>
      <c r="E54" s="243" t="s">
        <v>244</v>
      </c>
      <c r="F54" s="243" t="s">
        <v>381</v>
      </c>
      <c r="G54" s="243" t="s">
        <v>382</v>
      </c>
      <c r="H54" s="243" t="s">
        <v>246</v>
      </c>
      <c r="I54" s="244"/>
      <c r="J54" s="243" t="s">
        <v>378</v>
      </c>
      <c r="K54" s="320">
        <v>0</v>
      </c>
      <c r="L54" s="245">
        <v>0</v>
      </c>
      <c r="M54" s="246">
        <v>-1184.8399999999999</v>
      </c>
      <c r="N54" s="246">
        <v>34.22</v>
      </c>
      <c r="O54" s="246">
        <v>-1223.07</v>
      </c>
      <c r="P54" s="247">
        <v>0</v>
      </c>
      <c r="Q54" s="247">
        <v>0</v>
      </c>
      <c r="R54" s="243" t="s">
        <v>273</v>
      </c>
      <c r="S54" s="244"/>
      <c r="T54" s="243" t="s">
        <v>274</v>
      </c>
      <c r="U54" s="243" t="s">
        <v>275</v>
      </c>
      <c r="V54" s="242">
        <v>0</v>
      </c>
      <c r="W54" s="241">
        <v>70</v>
      </c>
      <c r="X54" s="243" t="s">
        <v>250</v>
      </c>
      <c r="Y54" s="248">
        <v>43890</v>
      </c>
      <c r="Z54" s="248">
        <v>43890</v>
      </c>
      <c r="AA54" s="249">
        <v>43894.044016203705</v>
      </c>
      <c r="AB54" s="243" t="s">
        <v>276</v>
      </c>
      <c r="AC54" s="244"/>
      <c r="AD54" s="244"/>
      <c r="AE54" s="244"/>
      <c r="AF54" s="244"/>
      <c r="AG54" s="244"/>
      <c r="AH54" s="244"/>
      <c r="AI54" s="244"/>
      <c r="AJ54" s="244"/>
      <c r="AK54" s="244"/>
      <c r="AL54" s="244"/>
      <c r="AM54" s="244"/>
      <c r="AN54" s="244"/>
      <c r="AO54" s="244"/>
      <c r="AP54" s="244"/>
      <c r="AQ54" s="244"/>
      <c r="AR54" s="244"/>
      <c r="AS54" s="244"/>
      <c r="AT54" s="244"/>
      <c r="AU54" s="244"/>
      <c r="AV54" s="244"/>
      <c r="AW54" s="244"/>
      <c r="AX54" s="244"/>
      <c r="AY54" s="244"/>
      <c r="AZ54" s="243" t="s">
        <v>385</v>
      </c>
      <c r="BA54" s="243" t="s">
        <v>256</v>
      </c>
      <c r="BB54" s="243" t="s">
        <v>257</v>
      </c>
      <c r="BC54" s="243" t="s">
        <v>258</v>
      </c>
      <c r="BD54" s="243" t="s">
        <v>259</v>
      </c>
      <c r="BE54" s="243" t="s">
        <v>260</v>
      </c>
      <c r="BF54" s="243" t="s">
        <v>256</v>
      </c>
      <c r="BG54" s="243" t="s">
        <v>261</v>
      </c>
      <c r="BH54" s="243" t="s">
        <v>262</v>
      </c>
      <c r="BI54" s="243" t="s">
        <v>263</v>
      </c>
      <c r="BJ54" s="243" t="s">
        <v>264</v>
      </c>
      <c r="BK54" s="243" t="s">
        <v>279</v>
      </c>
      <c r="BL54" s="243" t="s">
        <v>265</v>
      </c>
      <c r="BM54" s="243" t="s">
        <v>266</v>
      </c>
      <c r="BN54" s="243" t="s">
        <v>267</v>
      </c>
      <c r="BO54" s="244"/>
      <c r="BP54" s="243" t="s">
        <v>282</v>
      </c>
      <c r="BQ54" s="244"/>
    </row>
    <row r="55" spans="1:69" s="224" customFormat="1" hidden="1" x14ac:dyDescent="0.25">
      <c r="A55" s="232">
        <v>2020</v>
      </c>
      <c r="B55" s="233">
        <v>2</v>
      </c>
      <c r="C55" s="234" t="s">
        <v>243</v>
      </c>
      <c r="D55" s="234" t="s">
        <v>277</v>
      </c>
      <c r="E55" s="234" t="s">
        <v>244</v>
      </c>
      <c r="F55" s="234" t="s">
        <v>381</v>
      </c>
      <c r="G55" s="234" t="s">
        <v>382</v>
      </c>
      <c r="H55" s="234" t="s">
        <v>246</v>
      </c>
      <c r="I55" s="235"/>
      <c r="J55" s="234" t="s">
        <v>378</v>
      </c>
      <c r="K55" s="319">
        <v>0</v>
      </c>
      <c r="L55" s="236">
        <v>795870.9</v>
      </c>
      <c r="M55" s="237">
        <v>0</v>
      </c>
      <c r="N55" s="237">
        <v>0</v>
      </c>
      <c r="O55" s="237">
        <v>0</v>
      </c>
      <c r="P55" s="238">
        <v>0</v>
      </c>
      <c r="Q55" s="238">
        <v>0</v>
      </c>
      <c r="R55" s="234" t="s">
        <v>390</v>
      </c>
      <c r="S55" s="235"/>
      <c r="T55" s="234" t="s">
        <v>274</v>
      </c>
      <c r="U55" s="234" t="s">
        <v>391</v>
      </c>
      <c r="V55" s="233">
        <v>0</v>
      </c>
      <c r="W55" s="232">
        <v>69</v>
      </c>
      <c r="X55" s="234" t="s">
        <v>250</v>
      </c>
      <c r="Y55" s="239">
        <v>43890</v>
      </c>
      <c r="Z55" s="239">
        <v>43890</v>
      </c>
      <c r="AA55" s="240">
        <v>43894.044016203705</v>
      </c>
      <c r="AB55" s="234" t="s">
        <v>276</v>
      </c>
      <c r="AC55" s="235"/>
      <c r="AD55" s="235"/>
      <c r="AE55" s="235"/>
      <c r="AF55" s="235"/>
      <c r="AG55" s="235"/>
      <c r="AH55" s="235"/>
      <c r="AI55" s="235"/>
      <c r="AJ55" s="235"/>
      <c r="AK55" s="235"/>
      <c r="AL55" s="235"/>
      <c r="AM55" s="235"/>
      <c r="AN55" s="235"/>
      <c r="AO55" s="235"/>
      <c r="AP55" s="235"/>
      <c r="AQ55" s="235"/>
      <c r="AR55" s="235"/>
      <c r="AS55" s="235"/>
      <c r="AT55" s="235"/>
      <c r="AU55" s="235"/>
      <c r="AV55" s="235"/>
      <c r="AW55" s="235"/>
      <c r="AX55" s="235"/>
      <c r="AY55" s="235"/>
      <c r="AZ55" s="234" t="s">
        <v>385</v>
      </c>
      <c r="BA55" s="234" t="s">
        <v>256</v>
      </c>
      <c r="BB55" s="234" t="s">
        <v>257</v>
      </c>
      <c r="BC55" s="234" t="s">
        <v>258</v>
      </c>
      <c r="BD55" s="234" t="s">
        <v>259</v>
      </c>
      <c r="BE55" s="234" t="s">
        <v>260</v>
      </c>
      <c r="BF55" s="234" t="s">
        <v>256</v>
      </c>
      <c r="BG55" s="234" t="s">
        <v>261</v>
      </c>
      <c r="BH55" s="234" t="s">
        <v>262</v>
      </c>
      <c r="BI55" s="234" t="s">
        <v>263</v>
      </c>
      <c r="BJ55" s="234" t="s">
        <v>264</v>
      </c>
      <c r="BK55" s="234" t="s">
        <v>279</v>
      </c>
      <c r="BL55" s="234" t="s">
        <v>265</v>
      </c>
      <c r="BM55" s="234" t="s">
        <v>266</v>
      </c>
      <c r="BN55" s="234" t="s">
        <v>267</v>
      </c>
      <c r="BO55" s="235"/>
      <c r="BP55" s="234" t="s">
        <v>282</v>
      </c>
      <c r="BQ55" s="303"/>
    </row>
    <row r="56" spans="1:69" s="224" customFormat="1" hidden="1" x14ac:dyDescent="0.25">
      <c r="A56" s="241">
        <v>2020</v>
      </c>
      <c r="B56" s="242">
        <v>2</v>
      </c>
      <c r="C56" s="243" t="s">
        <v>243</v>
      </c>
      <c r="D56" s="243" t="s">
        <v>277</v>
      </c>
      <c r="E56" s="243" t="s">
        <v>244</v>
      </c>
      <c r="F56" s="243" t="s">
        <v>381</v>
      </c>
      <c r="G56" s="243" t="s">
        <v>382</v>
      </c>
      <c r="H56" s="243" t="s">
        <v>592</v>
      </c>
      <c r="I56" s="244"/>
      <c r="J56" s="243" t="s">
        <v>378</v>
      </c>
      <c r="K56" s="320">
        <v>0</v>
      </c>
      <c r="L56" s="245">
        <v>0</v>
      </c>
      <c r="M56" s="246">
        <v>-114.85</v>
      </c>
      <c r="N56" s="246">
        <v>17.22</v>
      </c>
      <c r="O56" s="246">
        <v>0.98</v>
      </c>
      <c r="P56" s="247">
        <v>0</v>
      </c>
      <c r="Q56" s="247">
        <v>0</v>
      </c>
      <c r="R56" s="243" t="s">
        <v>273</v>
      </c>
      <c r="S56" s="244"/>
      <c r="T56" s="243" t="s">
        <v>274</v>
      </c>
      <c r="U56" s="243" t="s">
        <v>275</v>
      </c>
      <c r="V56" s="242">
        <v>0</v>
      </c>
      <c r="W56" s="241">
        <v>70</v>
      </c>
      <c r="X56" s="243" t="s">
        <v>250</v>
      </c>
      <c r="Y56" s="248">
        <v>43890</v>
      </c>
      <c r="Z56" s="248">
        <v>43890</v>
      </c>
      <c r="AA56" s="249">
        <v>43894.044016203705</v>
      </c>
      <c r="AB56" s="243" t="s">
        <v>276</v>
      </c>
      <c r="AC56" s="244"/>
      <c r="AD56" s="244"/>
      <c r="AE56" s="244"/>
      <c r="AF56" s="244"/>
      <c r="AG56" s="244"/>
      <c r="AH56" s="244"/>
      <c r="AI56" s="244"/>
      <c r="AJ56" s="244"/>
      <c r="AK56" s="244"/>
      <c r="AL56" s="244"/>
      <c r="AM56" s="244"/>
      <c r="AN56" s="244"/>
      <c r="AO56" s="244"/>
      <c r="AP56" s="244"/>
      <c r="AQ56" s="244"/>
      <c r="AR56" s="244"/>
      <c r="AS56" s="244"/>
      <c r="AT56" s="244"/>
      <c r="AU56" s="244"/>
      <c r="AV56" s="244"/>
      <c r="AW56" s="244"/>
      <c r="AX56" s="244"/>
      <c r="AY56" s="244"/>
      <c r="AZ56" s="243" t="s">
        <v>385</v>
      </c>
      <c r="BA56" s="243" t="s">
        <v>597</v>
      </c>
      <c r="BB56" s="243" t="s">
        <v>598</v>
      </c>
      <c r="BC56" s="243" t="s">
        <v>266</v>
      </c>
      <c r="BD56" s="243" t="s">
        <v>266</v>
      </c>
      <c r="BE56" s="243" t="s">
        <v>810</v>
      </c>
      <c r="BF56" s="243" t="s">
        <v>597</v>
      </c>
      <c r="BG56" s="243" t="s">
        <v>599</v>
      </c>
      <c r="BH56" s="243" t="s">
        <v>600</v>
      </c>
      <c r="BI56" s="243" t="s">
        <v>263</v>
      </c>
      <c r="BJ56" s="243" t="s">
        <v>601</v>
      </c>
      <c r="BK56" s="243" t="s">
        <v>602</v>
      </c>
      <c r="BL56" s="243" t="s">
        <v>603</v>
      </c>
      <c r="BM56" s="243" t="s">
        <v>266</v>
      </c>
      <c r="BN56" s="243" t="s">
        <v>266</v>
      </c>
      <c r="BO56" s="244"/>
      <c r="BP56" s="243" t="s">
        <v>282</v>
      </c>
      <c r="BQ56" s="244"/>
    </row>
    <row r="57" spans="1:69" s="224" customFormat="1" hidden="1" x14ac:dyDescent="0.25">
      <c r="A57" s="232">
        <v>2020</v>
      </c>
      <c r="B57" s="233">
        <v>2</v>
      </c>
      <c r="C57" s="234" t="s">
        <v>243</v>
      </c>
      <c r="D57" s="234" t="s">
        <v>277</v>
      </c>
      <c r="E57" s="234" t="s">
        <v>244</v>
      </c>
      <c r="F57" s="234" t="s">
        <v>381</v>
      </c>
      <c r="G57" s="234" t="s">
        <v>382</v>
      </c>
      <c r="H57" s="234" t="s">
        <v>592</v>
      </c>
      <c r="I57" s="235"/>
      <c r="J57" s="234" t="s">
        <v>378</v>
      </c>
      <c r="K57" s="319">
        <v>0</v>
      </c>
      <c r="L57" s="236">
        <v>400426.51</v>
      </c>
      <c r="M57" s="237">
        <v>0</v>
      </c>
      <c r="N57" s="237">
        <v>0</v>
      </c>
      <c r="O57" s="237">
        <v>0</v>
      </c>
      <c r="P57" s="238">
        <v>0</v>
      </c>
      <c r="Q57" s="238">
        <v>0</v>
      </c>
      <c r="R57" s="234" t="s">
        <v>390</v>
      </c>
      <c r="S57" s="235"/>
      <c r="T57" s="234" t="s">
        <v>274</v>
      </c>
      <c r="U57" s="234" t="s">
        <v>391</v>
      </c>
      <c r="V57" s="233">
        <v>0</v>
      </c>
      <c r="W57" s="232">
        <v>69</v>
      </c>
      <c r="X57" s="234" t="s">
        <v>250</v>
      </c>
      <c r="Y57" s="239">
        <v>43890</v>
      </c>
      <c r="Z57" s="239">
        <v>43890</v>
      </c>
      <c r="AA57" s="240">
        <v>43894.044016203705</v>
      </c>
      <c r="AB57" s="234" t="s">
        <v>276</v>
      </c>
      <c r="AC57" s="235"/>
      <c r="AD57" s="235"/>
      <c r="AE57" s="235"/>
      <c r="AF57" s="235"/>
      <c r="AG57" s="235"/>
      <c r="AH57" s="235"/>
      <c r="AI57" s="235"/>
      <c r="AJ57" s="235"/>
      <c r="AK57" s="235"/>
      <c r="AL57" s="235"/>
      <c r="AM57" s="235"/>
      <c r="AN57" s="235"/>
      <c r="AO57" s="235"/>
      <c r="AP57" s="235"/>
      <c r="AQ57" s="235"/>
      <c r="AR57" s="235"/>
      <c r="AS57" s="235"/>
      <c r="AT57" s="235"/>
      <c r="AU57" s="235"/>
      <c r="AV57" s="235"/>
      <c r="AW57" s="235"/>
      <c r="AX57" s="235"/>
      <c r="AY57" s="235"/>
      <c r="AZ57" s="234" t="s">
        <v>385</v>
      </c>
      <c r="BA57" s="234" t="s">
        <v>597</v>
      </c>
      <c r="BB57" s="234" t="s">
        <v>598</v>
      </c>
      <c r="BC57" s="234" t="s">
        <v>266</v>
      </c>
      <c r="BD57" s="234" t="s">
        <v>266</v>
      </c>
      <c r="BE57" s="234" t="s">
        <v>810</v>
      </c>
      <c r="BF57" s="234" t="s">
        <v>597</v>
      </c>
      <c r="BG57" s="234" t="s">
        <v>599</v>
      </c>
      <c r="BH57" s="234" t="s">
        <v>600</v>
      </c>
      <c r="BI57" s="234" t="s">
        <v>263</v>
      </c>
      <c r="BJ57" s="234" t="s">
        <v>601</v>
      </c>
      <c r="BK57" s="234" t="s">
        <v>602</v>
      </c>
      <c r="BL57" s="234" t="s">
        <v>603</v>
      </c>
      <c r="BM57" s="234" t="s">
        <v>266</v>
      </c>
      <c r="BN57" s="234" t="s">
        <v>266</v>
      </c>
      <c r="BO57" s="235"/>
      <c r="BP57" s="234" t="s">
        <v>282</v>
      </c>
      <c r="BQ57" s="303"/>
    </row>
    <row r="58" spans="1:69" s="224" customFormat="1" hidden="1" x14ac:dyDescent="0.25">
      <c r="A58" s="241">
        <v>2020</v>
      </c>
      <c r="B58" s="242">
        <v>2</v>
      </c>
      <c r="C58" s="243" t="s">
        <v>243</v>
      </c>
      <c r="D58" s="243" t="s">
        <v>277</v>
      </c>
      <c r="E58" s="243" t="s">
        <v>244</v>
      </c>
      <c r="F58" s="243" t="s">
        <v>381</v>
      </c>
      <c r="G58" s="243" t="s">
        <v>386</v>
      </c>
      <c r="H58" s="243" t="s">
        <v>246</v>
      </c>
      <c r="I58" s="244"/>
      <c r="J58" s="243" t="s">
        <v>378</v>
      </c>
      <c r="K58" s="320">
        <v>0</v>
      </c>
      <c r="L58" s="245">
        <v>0</v>
      </c>
      <c r="M58" s="246">
        <v>-877.62</v>
      </c>
      <c r="N58" s="246">
        <v>25.35</v>
      </c>
      <c r="O58" s="246">
        <v>-905.93</v>
      </c>
      <c r="P58" s="247">
        <v>0</v>
      </c>
      <c r="Q58" s="247">
        <v>0</v>
      </c>
      <c r="R58" s="243" t="s">
        <v>273</v>
      </c>
      <c r="S58" s="244"/>
      <c r="T58" s="243" t="s">
        <v>274</v>
      </c>
      <c r="U58" s="243" t="s">
        <v>275</v>
      </c>
      <c r="V58" s="242">
        <v>0</v>
      </c>
      <c r="W58" s="241">
        <v>70</v>
      </c>
      <c r="X58" s="243" t="s">
        <v>250</v>
      </c>
      <c r="Y58" s="248">
        <v>43890</v>
      </c>
      <c r="Z58" s="248">
        <v>43890</v>
      </c>
      <c r="AA58" s="249">
        <v>43894.044016203705</v>
      </c>
      <c r="AB58" s="243" t="s">
        <v>276</v>
      </c>
      <c r="AC58" s="244"/>
      <c r="AD58" s="244"/>
      <c r="AE58" s="244"/>
      <c r="AF58" s="244"/>
      <c r="AG58" s="244"/>
      <c r="AH58" s="244"/>
      <c r="AI58" s="244"/>
      <c r="AJ58" s="244"/>
      <c r="AK58" s="244"/>
      <c r="AL58" s="244"/>
      <c r="AM58" s="244"/>
      <c r="AN58" s="244"/>
      <c r="AO58" s="244"/>
      <c r="AP58" s="244"/>
      <c r="AQ58" s="244"/>
      <c r="AR58" s="244"/>
      <c r="AS58" s="244"/>
      <c r="AT58" s="244"/>
      <c r="AU58" s="244"/>
      <c r="AV58" s="244"/>
      <c r="AW58" s="244"/>
      <c r="AX58" s="244"/>
      <c r="AY58" s="244"/>
      <c r="AZ58" s="243" t="s">
        <v>387</v>
      </c>
      <c r="BA58" s="243" t="s">
        <v>256</v>
      </c>
      <c r="BB58" s="243" t="s">
        <v>257</v>
      </c>
      <c r="BC58" s="243" t="s">
        <v>258</v>
      </c>
      <c r="BD58" s="243" t="s">
        <v>259</v>
      </c>
      <c r="BE58" s="243" t="s">
        <v>260</v>
      </c>
      <c r="BF58" s="243" t="s">
        <v>256</v>
      </c>
      <c r="BG58" s="243" t="s">
        <v>261</v>
      </c>
      <c r="BH58" s="243" t="s">
        <v>262</v>
      </c>
      <c r="BI58" s="243" t="s">
        <v>263</v>
      </c>
      <c r="BJ58" s="243" t="s">
        <v>264</v>
      </c>
      <c r="BK58" s="243" t="s">
        <v>279</v>
      </c>
      <c r="BL58" s="243" t="s">
        <v>265</v>
      </c>
      <c r="BM58" s="243" t="s">
        <v>266</v>
      </c>
      <c r="BN58" s="243" t="s">
        <v>267</v>
      </c>
      <c r="BO58" s="244"/>
      <c r="BP58" s="243" t="s">
        <v>282</v>
      </c>
      <c r="BQ58" s="244"/>
    </row>
    <row r="59" spans="1:69" s="224" customFormat="1" hidden="1" x14ac:dyDescent="0.25">
      <c r="A59" s="232">
        <v>2020</v>
      </c>
      <c r="B59" s="233">
        <v>2</v>
      </c>
      <c r="C59" s="234" t="s">
        <v>243</v>
      </c>
      <c r="D59" s="234" t="s">
        <v>277</v>
      </c>
      <c r="E59" s="234" t="s">
        <v>244</v>
      </c>
      <c r="F59" s="234" t="s">
        <v>381</v>
      </c>
      <c r="G59" s="234" t="s">
        <v>386</v>
      </c>
      <c r="H59" s="234" t="s">
        <v>246</v>
      </c>
      <c r="I59" s="235"/>
      <c r="J59" s="234" t="s">
        <v>378</v>
      </c>
      <c r="K59" s="319">
        <v>0</v>
      </c>
      <c r="L59" s="236">
        <v>589503.9</v>
      </c>
      <c r="M59" s="237">
        <v>0</v>
      </c>
      <c r="N59" s="237">
        <v>0</v>
      </c>
      <c r="O59" s="237">
        <v>0</v>
      </c>
      <c r="P59" s="238">
        <v>0</v>
      </c>
      <c r="Q59" s="238">
        <v>0</v>
      </c>
      <c r="R59" s="234" t="s">
        <v>390</v>
      </c>
      <c r="S59" s="235"/>
      <c r="T59" s="234" t="s">
        <v>274</v>
      </c>
      <c r="U59" s="234" t="s">
        <v>391</v>
      </c>
      <c r="V59" s="233">
        <v>0</v>
      </c>
      <c r="W59" s="232">
        <v>69</v>
      </c>
      <c r="X59" s="234" t="s">
        <v>250</v>
      </c>
      <c r="Y59" s="239">
        <v>43890</v>
      </c>
      <c r="Z59" s="239">
        <v>43890</v>
      </c>
      <c r="AA59" s="240">
        <v>43894.044016203705</v>
      </c>
      <c r="AB59" s="234" t="s">
        <v>276</v>
      </c>
      <c r="AC59" s="235"/>
      <c r="AD59" s="235"/>
      <c r="AE59" s="235"/>
      <c r="AF59" s="235"/>
      <c r="AG59" s="235"/>
      <c r="AH59" s="235"/>
      <c r="AI59" s="235"/>
      <c r="AJ59" s="235"/>
      <c r="AK59" s="235"/>
      <c r="AL59" s="235"/>
      <c r="AM59" s="235"/>
      <c r="AN59" s="235"/>
      <c r="AO59" s="235"/>
      <c r="AP59" s="235"/>
      <c r="AQ59" s="235"/>
      <c r="AR59" s="235"/>
      <c r="AS59" s="235"/>
      <c r="AT59" s="235"/>
      <c r="AU59" s="235"/>
      <c r="AV59" s="235"/>
      <c r="AW59" s="235"/>
      <c r="AX59" s="235"/>
      <c r="AY59" s="235"/>
      <c r="AZ59" s="234" t="s">
        <v>387</v>
      </c>
      <c r="BA59" s="234" t="s">
        <v>256</v>
      </c>
      <c r="BB59" s="234" t="s">
        <v>257</v>
      </c>
      <c r="BC59" s="234" t="s">
        <v>258</v>
      </c>
      <c r="BD59" s="234" t="s">
        <v>259</v>
      </c>
      <c r="BE59" s="234" t="s">
        <v>260</v>
      </c>
      <c r="BF59" s="234" t="s">
        <v>256</v>
      </c>
      <c r="BG59" s="234" t="s">
        <v>261</v>
      </c>
      <c r="BH59" s="234" t="s">
        <v>262</v>
      </c>
      <c r="BI59" s="234" t="s">
        <v>263</v>
      </c>
      <c r="BJ59" s="234" t="s">
        <v>264</v>
      </c>
      <c r="BK59" s="234" t="s">
        <v>279</v>
      </c>
      <c r="BL59" s="234" t="s">
        <v>265</v>
      </c>
      <c r="BM59" s="234" t="s">
        <v>266</v>
      </c>
      <c r="BN59" s="234" t="s">
        <v>267</v>
      </c>
      <c r="BO59" s="235"/>
      <c r="BP59" s="234" t="s">
        <v>282</v>
      </c>
      <c r="BQ59" s="303"/>
    </row>
    <row r="60" spans="1:69" s="224" customFormat="1" hidden="1" x14ac:dyDescent="0.25">
      <c r="A60" s="241">
        <v>2020</v>
      </c>
      <c r="B60" s="242">
        <v>2</v>
      </c>
      <c r="C60" s="243" t="s">
        <v>243</v>
      </c>
      <c r="D60" s="243" t="s">
        <v>277</v>
      </c>
      <c r="E60" s="243" t="s">
        <v>244</v>
      </c>
      <c r="F60" s="243" t="s">
        <v>381</v>
      </c>
      <c r="G60" s="243" t="s">
        <v>386</v>
      </c>
      <c r="H60" s="243" t="s">
        <v>592</v>
      </c>
      <c r="I60" s="244"/>
      <c r="J60" s="243" t="s">
        <v>378</v>
      </c>
      <c r="K60" s="320">
        <v>0</v>
      </c>
      <c r="L60" s="245">
        <v>0</v>
      </c>
      <c r="M60" s="246">
        <v>-69.87</v>
      </c>
      <c r="N60" s="246">
        <v>10.48</v>
      </c>
      <c r="O60" s="246">
        <v>0.67</v>
      </c>
      <c r="P60" s="247">
        <v>0</v>
      </c>
      <c r="Q60" s="247">
        <v>0</v>
      </c>
      <c r="R60" s="243" t="s">
        <v>273</v>
      </c>
      <c r="S60" s="244"/>
      <c r="T60" s="243" t="s">
        <v>274</v>
      </c>
      <c r="U60" s="243" t="s">
        <v>275</v>
      </c>
      <c r="V60" s="242">
        <v>0</v>
      </c>
      <c r="W60" s="241">
        <v>70</v>
      </c>
      <c r="X60" s="243" t="s">
        <v>250</v>
      </c>
      <c r="Y60" s="248">
        <v>43890</v>
      </c>
      <c r="Z60" s="248">
        <v>43890</v>
      </c>
      <c r="AA60" s="249">
        <v>43894.044016203705</v>
      </c>
      <c r="AB60" s="243" t="s">
        <v>276</v>
      </c>
      <c r="AC60" s="244"/>
      <c r="AD60" s="244"/>
      <c r="AE60" s="244"/>
      <c r="AF60" s="244"/>
      <c r="AG60" s="244"/>
      <c r="AH60" s="244"/>
      <c r="AI60" s="244"/>
      <c r="AJ60" s="244"/>
      <c r="AK60" s="244"/>
      <c r="AL60" s="244"/>
      <c r="AM60" s="244"/>
      <c r="AN60" s="244"/>
      <c r="AO60" s="244"/>
      <c r="AP60" s="244"/>
      <c r="AQ60" s="244"/>
      <c r="AR60" s="244"/>
      <c r="AS60" s="244"/>
      <c r="AT60" s="244"/>
      <c r="AU60" s="244"/>
      <c r="AV60" s="244"/>
      <c r="AW60" s="244"/>
      <c r="AX60" s="244"/>
      <c r="AY60" s="244"/>
      <c r="AZ60" s="243" t="s">
        <v>387</v>
      </c>
      <c r="BA60" s="243" t="s">
        <v>597</v>
      </c>
      <c r="BB60" s="243" t="s">
        <v>598</v>
      </c>
      <c r="BC60" s="243" t="s">
        <v>266</v>
      </c>
      <c r="BD60" s="243" t="s">
        <v>266</v>
      </c>
      <c r="BE60" s="243" t="s">
        <v>810</v>
      </c>
      <c r="BF60" s="243" t="s">
        <v>597</v>
      </c>
      <c r="BG60" s="243" t="s">
        <v>599</v>
      </c>
      <c r="BH60" s="243" t="s">
        <v>600</v>
      </c>
      <c r="BI60" s="243" t="s">
        <v>263</v>
      </c>
      <c r="BJ60" s="243" t="s">
        <v>601</v>
      </c>
      <c r="BK60" s="243" t="s">
        <v>602</v>
      </c>
      <c r="BL60" s="243" t="s">
        <v>603</v>
      </c>
      <c r="BM60" s="243" t="s">
        <v>266</v>
      </c>
      <c r="BN60" s="243" t="s">
        <v>266</v>
      </c>
      <c r="BO60" s="244"/>
      <c r="BP60" s="243" t="s">
        <v>282</v>
      </c>
      <c r="BQ60" s="244"/>
    </row>
    <row r="61" spans="1:69" s="224" customFormat="1" hidden="1" x14ac:dyDescent="0.25">
      <c r="A61" s="232">
        <v>2020</v>
      </c>
      <c r="B61" s="233">
        <v>2</v>
      </c>
      <c r="C61" s="234" t="s">
        <v>243</v>
      </c>
      <c r="D61" s="234" t="s">
        <v>277</v>
      </c>
      <c r="E61" s="234" t="s">
        <v>244</v>
      </c>
      <c r="F61" s="234" t="s">
        <v>381</v>
      </c>
      <c r="G61" s="234" t="s">
        <v>386</v>
      </c>
      <c r="H61" s="234" t="s">
        <v>592</v>
      </c>
      <c r="I61" s="235"/>
      <c r="J61" s="234" t="s">
        <v>378</v>
      </c>
      <c r="K61" s="319">
        <v>0</v>
      </c>
      <c r="L61" s="236">
        <v>243786.23999999999</v>
      </c>
      <c r="M61" s="237">
        <v>0</v>
      </c>
      <c r="N61" s="237">
        <v>0</v>
      </c>
      <c r="O61" s="237">
        <v>0</v>
      </c>
      <c r="P61" s="238">
        <v>0</v>
      </c>
      <c r="Q61" s="238">
        <v>0</v>
      </c>
      <c r="R61" s="234" t="s">
        <v>390</v>
      </c>
      <c r="S61" s="235"/>
      <c r="T61" s="234" t="s">
        <v>274</v>
      </c>
      <c r="U61" s="234" t="s">
        <v>391</v>
      </c>
      <c r="V61" s="233">
        <v>0</v>
      </c>
      <c r="W61" s="232">
        <v>69</v>
      </c>
      <c r="X61" s="234" t="s">
        <v>250</v>
      </c>
      <c r="Y61" s="239">
        <v>43890</v>
      </c>
      <c r="Z61" s="239">
        <v>43890</v>
      </c>
      <c r="AA61" s="240">
        <v>43894.044016203705</v>
      </c>
      <c r="AB61" s="234" t="s">
        <v>276</v>
      </c>
      <c r="AC61" s="235"/>
      <c r="AD61" s="235"/>
      <c r="AE61" s="235"/>
      <c r="AF61" s="235"/>
      <c r="AG61" s="235"/>
      <c r="AH61" s="235"/>
      <c r="AI61" s="235"/>
      <c r="AJ61" s="235"/>
      <c r="AK61" s="235"/>
      <c r="AL61" s="235"/>
      <c r="AM61" s="235"/>
      <c r="AN61" s="235"/>
      <c r="AO61" s="235"/>
      <c r="AP61" s="235"/>
      <c r="AQ61" s="235"/>
      <c r="AR61" s="235"/>
      <c r="AS61" s="235"/>
      <c r="AT61" s="235"/>
      <c r="AU61" s="235"/>
      <c r="AV61" s="235"/>
      <c r="AW61" s="235"/>
      <c r="AX61" s="235"/>
      <c r="AY61" s="235"/>
      <c r="AZ61" s="234" t="s">
        <v>387</v>
      </c>
      <c r="BA61" s="234" t="s">
        <v>597</v>
      </c>
      <c r="BB61" s="234" t="s">
        <v>598</v>
      </c>
      <c r="BC61" s="234" t="s">
        <v>266</v>
      </c>
      <c r="BD61" s="234" t="s">
        <v>266</v>
      </c>
      <c r="BE61" s="234" t="s">
        <v>810</v>
      </c>
      <c r="BF61" s="234" t="s">
        <v>597</v>
      </c>
      <c r="BG61" s="234" t="s">
        <v>599</v>
      </c>
      <c r="BH61" s="234" t="s">
        <v>600</v>
      </c>
      <c r="BI61" s="234" t="s">
        <v>263</v>
      </c>
      <c r="BJ61" s="234" t="s">
        <v>601</v>
      </c>
      <c r="BK61" s="234" t="s">
        <v>602</v>
      </c>
      <c r="BL61" s="234" t="s">
        <v>603</v>
      </c>
      <c r="BM61" s="234" t="s">
        <v>266</v>
      </c>
      <c r="BN61" s="234" t="s">
        <v>266</v>
      </c>
      <c r="BO61" s="235"/>
      <c r="BP61" s="234" t="s">
        <v>282</v>
      </c>
      <c r="BQ61" s="303"/>
    </row>
    <row r="62" spans="1:69" s="224" customFormat="1" hidden="1" x14ac:dyDescent="0.25">
      <c r="A62" s="241">
        <v>2020</v>
      </c>
      <c r="B62" s="242">
        <v>2</v>
      </c>
      <c r="C62" s="243" t="s">
        <v>243</v>
      </c>
      <c r="D62" s="243" t="s">
        <v>277</v>
      </c>
      <c r="E62" s="243" t="s">
        <v>244</v>
      </c>
      <c r="F62" s="243" t="s">
        <v>381</v>
      </c>
      <c r="G62" s="243" t="s">
        <v>388</v>
      </c>
      <c r="H62" s="243" t="s">
        <v>246</v>
      </c>
      <c r="I62" s="244"/>
      <c r="J62" s="243" t="s">
        <v>54</v>
      </c>
      <c r="K62" s="320">
        <v>0</v>
      </c>
      <c r="L62" s="245">
        <v>0</v>
      </c>
      <c r="M62" s="246">
        <v>-539.29</v>
      </c>
      <c r="N62" s="246">
        <v>0</v>
      </c>
      <c r="O62" s="246">
        <v>-652.66999999999996</v>
      </c>
      <c r="P62" s="247">
        <v>0</v>
      </c>
      <c r="Q62" s="247">
        <v>0</v>
      </c>
      <c r="R62" s="243" t="s">
        <v>273</v>
      </c>
      <c r="S62" s="244"/>
      <c r="T62" s="243" t="s">
        <v>274</v>
      </c>
      <c r="U62" s="243" t="s">
        <v>275</v>
      </c>
      <c r="V62" s="242">
        <v>0</v>
      </c>
      <c r="W62" s="241">
        <v>70</v>
      </c>
      <c r="X62" s="243" t="s">
        <v>250</v>
      </c>
      <c r="Y62" s="248">
        <v>43890</v>
      </c>
      <c r="Z62" s="248">
        <v>43890</v>
      </c>
      <c r="AA62" s="249">
        <v>43894.044016203705</v>
      </c>
      <c r="AB62" s="243" t="s">
        <v>276</v>
      </c>
      <c r="AC62" s="244"/>
      <c r="AD62" s="244"/>
      <c r="AE62" s="244"/>
      <c r="AF62" s="244"/>
      <c r="AG62" s="244"/>
      <c r="AH62" s="244"/>
      <c r="AI62" s="244"/>
      <c r="AJ62" s="244"/>
      <c r="AK62" s="244"/>
      <c r="AL62" s="244"/>
      <c r="AM62" s="244"/>
      <c r="AN62" s="244"/>
      <c r="AO62" s="244"/>
      <c r="AP62" s="244"/>
      <c r="AQ62" s="244"/>
      <c r="AR62" s="244"/>
      <c r="AS62" s="244"/>
      <c r="AT62" s="244"/>
      <c r="AU62" s="244"/>
      <c r="AV62" s="244"/>
      <c r="AW62" s="244"/>
      <c r="AX62" s="244"/>
      <c r="AY62" s="244"/>
      <c r="AZ62" s="243" t="s">
        <v>389</v>
      </c>
      <c r="BA62" s="243" t="s">
        <v>256</v>
      </c>
      <c r="BB62" s="243" t="s">
        <v>257</v>
      </c>
      <c r="BC62" s="243" t="s">
        <v>258</v>
      </c>
      <c r="BD62" s="243" t="s">
        <v>259</v>
      </c>
      <c r="BE62" s="243" t="s">
        <v>260</v>
      </c>
      <c r="BF62" s="243" t="s">
        <v>256</v>
      </c>
      <c r="BG62" s="243" t="s">
        <v>261</v>
      </c>
      <c r="BH62" s="243" t="s">
        <v>262</v>
      </c>
      <c r="BI62" s="243" t="s">
        <v>263</v>
      </c>
      <c r="BJ62" s="243" t="s">
        <v>264</v>
      </c>
      <c r="BK62" s="243" t="s">
        <v>279</v>
      </c>
      <c r="BL62" s="243" t="s">
        <v>265</v>
      </c>
      <c r="BM62" s="243" t="s">
        <v>266</v>
      </c>
      <c r="BN62" s="243" t="s">
        <v>267</v>
      </c>
      <c r="BO62" s="244"/>
      <c r="BP62" s="243" t="s">
        <v>282</v>
      </c>
      <c r="BQ62" s="244"/>
    </row>
    <row r="63" spans="1:69" s="224" customFormat="1" hidden="1" x14ac:dyDescent="0.25">
      <c r="A63" s="232">
        <v>2020</v>
      </c>
      <c r="B63" s="233">
        <v>2</v>
      </c>
      <c r="C63" s="234" t="s">
        <v>243</v>
      </c>
      <c r="D63" s="234" t="s">
        <v>277</v>
      </c>
      <c r="E63" s="234" t="s">
        <v>244</v>
      </c>
      <c r="F63" s="234" t="s">
        <v>381</v>
      </c>
      <c r="G63" s="234" t="s">
        <v>388</v>
      </c>
      <c r="H63" s="234" t="s">
        <v>592</v>
      </c>
      <c r="I63" s="235"/>
      <c r="J63" s="234" t="s">
        <v>54</v>
      </c>
      <c r="K63" s="319">
        <v>0</v>
      </c>
      <c r="L63" s="236">
        <v>0</v>
      </c>
      <c r="M63" s="237">
        <v>107.22</v>
      </c>
      <c r="N63" s="237">
        <v>0</v>
      </c>
      <c r="O63" s="237">
        <v>129.75</v>
      </c>
      <c r="P63" s="238">
        <v>0</v>
      </c>
      <c r="Q63" s="238">
        <v>0</v>
      </c>
      <c r="R63" s="234" t="s">
        <v>273</v>
      </c>
      <c r="S63" s="235"/>
      <c r="T63" s="234" t="s">
        <v>274</v>
      </c>
      <c r="U63" s="234" t="s">
        <v>275</v>
      </c>
      <c r="V63" s="233">
        <v>0</v>
      </c>
      <c r="W63" s="232">
        <v>70</v>
      </c>
      <c r="X63" s="234" t="s">
        <v>250</v>
      </c>
      <c r="Y63" s="239">
        <v>43890</v>
      </c>
      <c r="Z63" s="239">
        <v>43890</v>
      </c>
      <c r="AA63" s="240">
        <v>43894.044016203705</v>
      </c>
      <c r="AB63" s="234" t="s">
        <v>276</v>
      </c>
      <c r="AC63" s="235"/>
      <c r="AD63" s="235"/>
      <c r="AE63" s="235"/>
      <c r="AF63" s="235"/>
      <c r="AG63" s="235"/>
      <c r="AH63" s="235"/>
      <c r="AI63" s="235"/>
      <c r="AJ63" s="235"/>
      <c r="AK63" s="235"/>
      <c r="AL63" s="235"/>
      <c r="AM63" s="235"/>
      <c r="AN63" s="235"/>
      <c r="AO63" s="235"/>
      <c r="AP63" s="235"/>
      <c r="AQ63" s="235"/>
      <c r="AR63" s="235"/>
      <c r="AS63" s="235"/>
      <c r="AT63" s="235"/>
      <c r="AU63" s="235"/>
      <c r="AV63" s="235"/>
      <c r="AW63" s="235"/>
      <c r="AX63" s="235"/>
      <c r="AY63" s="235"/>
      <c r="AZ63" s="234" t="s">
        <v>389</v>
      </c>
      <c r="BA63" s="234" t="s">
        <v>597</v>
      </c>
      <c r="BB63" s="234" t="s">
        <v>598</v>
      </c>
      <c r="BC63" s="234" t="s">
        <v>266</v>
      </c>
      <c r="BD63" s="234" t="s">
        <v>266</v>
      </c>
      <c r="BE63" s="234" t="s">
        <v>810</v>
      </c>
      <c r="BF63" s="234" t="s">
        <v>597</v>
      </c>
      <c r="BG63" s="234" t="s">
        <v>599</v>
      </c>
      <c r="BH63" s="234" t="s">
        <v>600</v>
      </c>
      <c r="BI63" s="234" t="s">
        <v>263</v>
      </c>
      <c r="BJ63" s="234" t="s">
        <v>601</v>
      </c>
      <c r="BK63" s="234" t="s">
        <v>602</v>
      </c>
      <c r="BL63" s="234" t="s">
        <v>603</v>
      </c>
      <c r="BM63" s="234" t="s">
        <v>266</v>
      </c>
      <c r="BN63" s="234" t="s">
        <v>266</v>
      </c>
      <c r="BO63" s="235"/>
      <c r="BP63" s="234" t="s">
        <v>282</v>
      </c>
      <c r="BQ63" s="303"/>
    </row>
    <row r="64" spans="1:69" s="224" customFormat="1" hidden="1" x14ac:dyDescent="0.25">
      <c r="A64" s="241">
        <v>2020</v>
      </c>
      <c r="B64" s="242">
        <v>2</v>
      </c>
      <c r="C64" s="243" t="s">
        <v>243</v>
      </c>
      <c r="D64" s="243" t="s">
        <v>277</v>
      </c>
      <c r="E64" s="243" t="s">
        <v>244</v>
      </c>
      <c r="F64" s="243" t="s">
        <v>381</v>
      </c>
      <c r="G64" s="243" t="s">
        <v>392</v>
      </c>
      <c r="H64" s="243" t="s">
        <v>246</v>
      </c>
      <c r="I64" s="244"/>
      <c r="J64" s="243" t="s">
        <v>378</v>
      </c>
      <c r="K64" s="320">
        <v>0</v>
      </c>
      <c r="L64" s="245">
        <v>0</v>
      </c>
      <c r="M64" s="246">
        <v>-2725.05</v>
      </c>
      <c r="N64" s="246">
        <v>78.709999999999994</v>
      </c>
      <c r="O64" s="246">
        <v>-2812.98</v>
      </c>
      <c r="P64" s="247">
        <v>0</v>
      </c>
      <c r="Q64" s="247">
        <v>0</v>
      </c>
      <c r="R64" s="243" t="s">
        <v>273</v>
      </c>
      <c r="S64" s="244"/>
      <c r="T64" s="243" t="s">
        <v>274</v>
      </c>
      <c r="U64" s="243" t="s">
        <v>275</v>
      </c>
      <c r="V64" s="242">
        <v>0</v>
      </c>
      <c r="W64" s="241">
        <v>70</v>
      </c>
      <c r="X64" s="243" t="s">
        <v>250</v>
      </c>
      <c r="Y64" s="248">
        <v>43890</v>
      </c>
      <c r="Z64" s="248">
        <v>43890</v>
      </c>
      <c r="AA64" s="249">
        <v>43894.044016203705</v>
      </c>
      <c r="AB64" s="243" t="s">
        <v>276</v>
      </c>
      <c r="AC64" s="244"/>
      <c r="AD64" s="244"/>
      <c r="AE64" s="244"/>
      <c r="AF64" s="244"/>
      <c r="AG64" s="244"/>
      <c r="AH64" s="244"/>
      <c r="AI64" s="244"/>
      <c r="AJ64" s="244"/>
      <c r="AK64" s="244"/>
      <c r="AL64" s="244"/>
      <c r="AM64" s="244"/>
      <c r="AN64" s="244"/>
      <c r="AO64" s="244"/>
      <c r="AP64" s="244"/>
      <c r="AQ64" s="244"/>
      <c r="AR64" s="244"/>
      <c r="AS64" s="244"/>
      <c r="AT64" s="244"/>
      <c r="AU64" s="244"/>
      <c r="AV64" s="244"/>
      <c r="AW64" s="244"/>
      <c r="AX64" s="244"/>
      <c r="AY64" s="244"/>
      <c r="AZ64" s="243" t="s">
        <v>393</v>
      </c>
      <c r="BA64" s="243" t="s">
        <v>256</v>
      </c>
      <c r="BB64" s="243" t="s">
        <v>257</v>
      </c>
      <c r="BC64" s="243" t="s">
        <v>258</v>
      </c>
      <c r="BD64" s="243" t="s">
        <v>259</v>
      </c>
      <c r="BE64" s="243" t="s">
        <v>260</v>
      </c>
      <c r="BF64" s="243" t="s">
        <v>256</v>
      </c>
      <c r="BG64" s="243" t="s">
        <v>261</v>
      </c>
      <c r="BH64" s="243" t="s">
        <v>262</v>
      </c>
      <c r="BI64" s="243" t="s">
        <v>263</v>
      </c>
      <c r="BJ64" s="243" t="s">
        <v>264</v>
      </c>
      <c r="BK64" s="243" t="s">
        <v>279</v>
      </c>
      <c r="BL64" s="243" t="s">
        <v>265</v>
      </c>
      <c r="BM64" s="243" t="s">
        <v>266</v>
      </c>
      <c r="BN64" s="243" t="s">
        <v>267</v>
      </c>
      <c r="BO64" s="244"/>
      <c r="BP64" s="243" t="s">
        <v>282</v>
      </c>
      <c r="BQ64" s="244"/>
    </row>
    <row r="65" spans="1:69" s="224" customFormat="1" hidden="1" x14ac:dyDescent="0.25">
      <c r="A65" s="232">
        <v>2020</v>
      </c>
      <c r="B65" s="233">
        <v>2</v>
      </c>
      <c r="C65" s="234" t="s">
        <v>243</v>
      </c>
      <c r="D65" s="234" t="s">
        <v>277</v>
      </c>
      <c r="E65" s="234" t="s">
        <v>244</v>
      </c>
      <c r="F65" s="234" t="s">
        <v>381</v>
      </c>
      <c r="G65" s="234" t="s">
        <v>392</v>
      </c>
      <c r="H65" s="234" t="s">
        <v>246</v>
      </c>
      <c r="I65" s="235"/>
      <c r="J65" s="234" t="s">
        <v>378</v>
      </c>
      <c r="K65" s="319">
        <v>0</v>
      </c>
      <c r="L65" s="236">
        <v>1830452.25</v>
      </c>
      <c r="M65" s="237">
        <v>0</v>
      </c>
      <c r="N65" s="237">
        <v>0</v>
      </c>
      <c r="O65" s="237">
        <v>0</v>
      </c>
      <c r="P65" s="238">
        <v>0</v>
      </c>
      <c r="Q65" s="238">
        <v>0</v>
      </c>
      <c r="R65" s="234" t="s">
        <v>390</v>
      </c>
      <c r="S65" s="235"/>
      <c r="T65" s="234" t="s">
        <v>274</v>
      </c>
      <c r="U65" s="234" t="s">
        <v>391</v>
      </c>
      <c r="V65" s="233">
        <v>0</v>
      </c>
      <c r="W65" s="232">
        <v>69</v>
      </c>
      <c r="X65" s="234" t="s">
        <v>250</v>
      </c>
      <c r="Y65" s="239">
        <v>43890</v>
      </c>
      <c r="Z65" s="239">
        <v>43890</v>
      </c>
      <c r="AA65" s="240">
        <v>43894.044016203705</v>
      </c>
      <c r="AB65" s="234" t="s">
        <v>276</v>
      </c>
      <c r="AC65" s="235"/>
      <c r="AD65" s="235"/>
      <c r="AE65" s="235"/>
      <c r="AF65" s="235"/>
      <c r="AG65" s="235"/>
      <c r="AH65" s="235"/>
      <c r="AI65" s="235"/>
      <c r="AJ65" s="235"/>
      <c r="AK65" s="235"/>
      <c r="AL65" s="235"/>
      <c r="AM65" s="235"/>
      <c r="AN65" s="235"/>
      <c r="AO65" s="235"/>
      <c r="AP65" s="235"/>
      <c r="AQ65" s="235"/>
      <c r="AR65" s="235"/>
      <c r="AS65" s="235"/>
      <c r="AT65" s="235"/>
      <c r="AU65" s="235"/>
      <c r="AV65" s="235"/>
      <c r="AW65" s="235"/>
      <c r="AX65" s="235"/>
      <c r="AY65" s="235"/>
      <c r="AZ65" s="234" t="s">
        <v>393</v>
      </c>
      <c r="BA65" s="234" t="s">
        <v>256</v>
      </c>
      <c r="BB65" s="234" t="s">
        <v>257</v>
      </c>
      <c r="BC65" s="234" t="s">
        <v>258</v>
      </c>
      <c r="BD65" s="234" t="s">
        <v>259</v>
      </c>
      <c r="BE65" s="234" t="s">
        <v>260</v>
      </c>
      <c r="BF65" s="234" t="s">
        <v>256</v>
      </c>
      <c r="BG65" s="234" t="s">
        <v>261</v>
      </c>
      <c r="BH65" s="234" t="s">
        <v>262</v>
      </c>
      <c r="BI65" s="234" t="s">
        <v>263</v>
      </c>
      <c r="BJ65" s="234" t="s">
        <v>264</v>
      </c>
      <c r="BK65" s="234" t="s">
        <v>279</v>
      </c>
      <c r="BL65" s="234" t="s">
        <v>265</v>
      </c>
      <c r="BM65" s="234" t="s">
        <v>266</v>
      </c>
      <c r="BN65" s="234" t="s">
        <v>267</v>
      </c>
      <c r="BO65" s="235"/>
      <c r="BP65" s="234" t="s">
        <v>282</v>
      </c>
      <c r="BQ65" s="303"/>
    </row>
    <row r="66" spans="1:69" s="224" customFormat="1" hidden="1" x14ac:dyDescent="0.25">
      <c r="A66" s="241">
        <v>2020</v>
      </c>
      <c r="B66" s="242">
        <v>2</v>
      </c>
      <c r="C66" s="243" t="s">
        <v>243</v>
      </c>
      <c r="D66" s="243" t="s">
        <v>277</v>
      </c>
      <c r="E66" s="243" t="s">
        <v>244</v>
      </c>
      <c r="F66" s="243" t="s">
        <v>381</v>
      </c>
      <c r="G66" s="243" t="s">
        <v>392</v>
      </c>
      <c r="H66" s="243" t="s">
        <v>592</v>
      </c>
      <c r="I66" s="244"/>
      <c r="J66" s="243" t="s">
        <v>378</v>
      </c>
      <c r="K66" s="320">
        <v>0</v>
      </c>
      <c r="L66" s="245">
        <v>0</v>
      </c>
      <c r="M66" s="246">
        <v>-11.73</v>
      </c>
      <c r="N66" s="246">
        <v>0.34</v>
      </c>
      <c r="O66" s="246">
        <v>-12.11</v>
      </c>
      <c r="P66" s="247">
        <v>0</v>
      </c>
      <c r="Q66" s="247">
        <v>0</v>
      </c>
      <c r="R66" s="243" t="s">
        <v>273</v>
      </c>
      <c r="S66" s="244"/>
      <c r="T66" s="243" t="s">
        <v>274</v>
      </c>
      <c r="U66" s="243" t="s">
        <v>275</v>
      </c>
      <c r="V66" s="242">
        <v>0</v>
      </c>
      <c r="W66" s="241">
        <v>70</v>
      </c>
      <c r="X66" s="243" t="s">
        <v>250</v>
      </c>
      <c r="Y66" s="248">
        <v>43890</v>
      </c>
      <c r="Z66" s="248">
        <v>43890</v>
      </c>
      <c r="AA66" s="249">
        <v>43894.044016203705</v>
      </c>
      <c r="AB66" s="243" t="s">
        <v>276</v>
      </c>
      <c r="AC66" s="244"/>
      <c r="AD66" s="244"/>
      <c r="AE66" s="244"/>
      <c r="AF66" s="244"/>
      <c r="AG66" s="244"/>
      <c r="AH66" s="244"/>
      <c r="AI66" s="244"/>
      <c r="AJ66" s="244"/>
      <c r="AK66" s="244"/>
      <c r="AL66" s="244"/>
      <c r="AM66" s="244"/>
      <c r="AN66" s="244"/>
      <c r="AO66" s="244"/>
      <c r="AP66" s="244"/>
      <c r="AQ66" s="244"/>
      <c r="AR66" s="244"/>
      <c r="AS66" s="244"/>
      <c r="AT66" s="244"/>
      <c r="AU66" s="244"/>
      <c r="AV66" s="244"/>
      <c r="AW66" s="244"/>
      <c r="AX66" s="244"/>
      <c r="AY66" s="244"/>
      <c r="AZ66" s="243" t="s">
        <v>393</v>
      </c>
      <c r="BA66" s="243" t="s">
        <v>597</v>
      </c>
      <c r="BB66" s="243" t="s">
        <v>598</v>
      </c>
      <c r="BC66" s="243" t="s">
        <v>266</v>
      </c>
      <c r="BD66" s="243" t="s">
        <v>266</v>
      </c>
      <c r="BE66" s="243" t="s">
        <v>810</v>
      </c>
      <c r="BF66" s="243" t="s">
        <v>597</v>
      </c>
      <c r="BG66" s="243" t="s">
        <v>599</v>
      </c>
      <c r="BH66" s="243" t="s">
        <v>600</v>
      </c>
      <c r="BI66" s="243" t="s">
        <v>263</v>
      </c>
      <c r="BJ66" s="243" t="s">
        <v>601</v>
      </c>
      <c r="BK66" s="243" t="s">
        <v>602</v>
      </c>
      <c r="BL66" s="243" t="s">
        <v>603</v>
      </c>
      <c r="BM66" s="243" t="s">
        <v>266</v>
      </c>
      <c r="BN66" s="243" t="s">
        <v>266</v>
      </c>
      <c r="BO66" s="244"/>
      <c r="BP66" s="243" t="s">
        <v>282</v>
      </c>
      <c r="BQ66" s="244"/>
    </row>
    <row r="67" spans="1:69" s="224" customFormat="1" hidden="1" x14ac:dyDescent="0.25">
      <c r="A67" s="232">
        <v>2020</v>
      </c>
      <c r="B67" s="233">
        <v>2</v>
      </c>
      <c r="C67" s="234" t="s">
        <v>243</v>
      </c>
      <c r="D67" s="234" t="s">
        <v>277</v>
      </c>
      <c r="E67" s="234" t="s">
        <v>244</v>
      </c>
      <c r="F67" s="234" t="s">
        <v>381</v>
      </c>
      <c r="G67" s="234" t="s">
        <v>392</v>
      </c>
      <c r="H67" s="234" t="s">
        <v>592</v>
      </c>
      <c r="I67" s="235"/>
      <c r="J67" s="234" t="s">
        <v>378</v>
      </c>
      <c r="K67" s="319">
        <v>0</v>
      </c>
      <c r="L67" s="236">
        <v>7877.25</v>
      </c>
      <c r="M67" s="237">
        <v>0</v>
      </c>
      <c r="N67" s="237">
        <v>0</v>
      </c>
      <c r="O67" s="237">
        <v>0</v>
      </c>
      <c r="P67" s="238">
        <v>0</v>
      </c>
      <c r="Q67" s="238">
        <v>0</v>
      </c>
      <c r="R67" s="234" t="s">
        <v>390</v>
      </c>
      <c r="S67" s="235"/>
      <c r="T67" s="234" t="s">
        <v>274</v>
      </c>
      <c r="U67" s="234" t="s">
        <v>391</v>
      </c>
      <c r="V67" s="233">
        <v>0</v>
      </c>
      <c r="W67" s="232">
        <v>69</v>
      </c>
      <c r="X67" s="234" t="s">
        <v>250</v>
      </c>
      <c r="Y67" s="239">
        <v>43890</v>
      </c>
      <c r="Z67" s="239">
        <v>43890</v>
      </c>
      <c r="AA67" s="240">
        <v>43894.044016203705</v>
      </c>
      <c r="AB67" s="234" t="s">
        <v>276</v>
      </c>
      <c r="AC67" s="235"/>
      <c r="AD67" s="235"/>
      <c r="AE67" s="235"/>
      <c r="AF67" s="235"/>
      <c r="AG67" s="235"/>
      <c r="AH67" s="235"/>
      <c r="AI67" s="235"/>
      <c r="AJ67" s="235"/>
      <c r="AK67" s="235"/>
      <c r="AL67" s="235"/>
      <c r="AM67" s="235"/>
      <c r="AN67" s="235"/>
      <c r="AO67" s="235"/>
      <c r="AP67" s="235"/>
      <c r="AQ67" s="235"/>
      <c r="AR67" s="235"/>
      <c r="AS67" s="235"/>
      <c r="AT67" s="235"/>
      <c r="AU67" s="235"/>
      <c r="AV67" s="235"/>
      <c r="AW67" s="235"/>
      <c r="AX67" s="235"/>
      <c r="AY67" s="235"/>
      <c r="AZ67" s="234" t="s">
        <v>393</v>
      </c>
      <c r="BA67" s="234" t="s">
        <v>597</v>
      </c>
      <c r="BB67" s="234" t="s">
        <v>598</v>
      </c>
      <c r="BC67" s="234" t="s">
        <v>266</v>
      </c>
      <c r="BD67" s="234" t="s">
        <v>266</v>
      </c>
      <c r="BE67" s="234" t="s">
        <v>810</v>
      </c>
      <c r="BF67" s="234" t="s">
        <v>597</v>
      </c>
      <c r="BG67" s="234" t="s">
        <v>599</v>
      </c>
      <c r="BH67" s="234" t="s">
        <v>600</v>
      </c>
      <c r="BI67" s="234" t="s">
        <v>263</v>
      </c>
      <c r="BJ67" s="234" t="s">
        <v>601</v>
      </c>
      <c r="BK67" s="234" t="s">
        <v>602</v>
      </c>
      <c r="BL67" s="234" t="s">
        <v>603</v>
      </c>
      <c r="BM67" s="234" t="s">
        <v>266</v>
      </c>
      <c r="BN67" s="234" t="s">
        <v>266</v>
      </c>
      <c r="BO67" s="235"/>
      <c r="BP67" s="234" t="s">
        <v>282</v>
      </c>
      <c r="BQ67" s="303"/>
    </row>
    <row r="68" spans="1:69" s="224" customFormat="1" hidden="1" x14ac:dyDescent="0.25">
      <c r="A68" s="279">
        <v>2020</v>
      </c>
      <c r="B68" s="280">
        <v>3</v>
      </c>
      <c r="C68" s="281" t="s">
        <v>243</v>
      </c>
      <c r="D68" s="281" t="s">
        <v>244</v>
      </c>
      <c r="E68" s="281" t="s">
        <v>244</v>
      </c>
      <c r="F68" s="281" t="s">
        <v>381</v>
      </c>
      <c r="G68" s="281" t="s">
        <v>382</v>
      </c>
      <c r="H68" s="281" t="s">
        <v>592</v>
      </c>
      <c r="I68" s="235" t="s">
        <v>394</v>
      </c>
      <c r="J68" s="281" t="s">
        <v>378</v>
      </c>
      <c r="K68" s="321">
        <v>-4774</v>
      </c>
      <c r="L68" s="282">
        <v>-113666666.67</v>
      </c>
      <c r="M68" s="283">
        <v>-6772.87</v>
      </c>
      <c r="N68" s="283">
        <v>-4774</v>
      </c>
      <c r="O68" s="283">
        <v>-37010.33</v>
      </c>
      <c r="P68" s="284">
        <v>0</v>
      </c>
      <c r="Q68" s="284">
        <v>0</v>
      </c>
      <c r="R68" s="281" t="s">
        <v>835</v>
      </c>
      <c r="S68" s="281" t="s">
        <v>247</v>
      </c>
      <c r="T68" s="281" t="s">
        <v>248</v>
      </c>
      <c r="U68" s="281" t="s">
        <v>249</v>
      </c>
      <c r="V68" s="280">
        <v>0</v>
      </c>
      <c r="W68" s="279">
        <v>61</v>
      </c>
      <c r="X68" s="281" t="s">
        <v>250</v>
      </c>
      <c r="Y68" s="285">
        <v>43921</v>
      </c>
      <c r="Z68" s="285">
        <v>43921</v>
      </c>
      <c r="AA68" s="286">
        <v>43922.643090277779</v>
      </c>
      <c r="AB68" s="281" t="s">
        <v>251</v>
      </c>
      <c r="AC68" s="281" t="s">
        <v>252</v>
      </c>
      <c r="AD68" s="281" t="s">
        <v>253</v>
      </c>
      <c r="AE68" s="281" t="s">
        <v>284</v>
      </c>
      <c r="AF68" s="244"/>
      <c r="AG68" s="281" t="s">
        <v>836</v>
      </c>
      <c r="AH68" s="244"/>
      <c r="AI68" s="244"/>
      <c r="AJ68" s="281" t="s">
        <v>383</v>
      </c>
      <c r="AK68" s="244"/>
      <c r="AL68" s="244"/>
      <c r="AM68" s="244"/>
      <c r="AN68" s="281" t="s">
        <v>384</v>
      </c>
      <c r="AO68" s="281" t="s">
        <v>694</v>
      </c>
      <c r="AP68" s="244"/>
      <c r="AQ68" s="244"/>
      <c r="AR68" s="244"/>
      <c r="AS68" s="244"/>
      <c r="AT68" s="244"/>
      <c r="AU68" s="244"/>
      <c r="AV68" s="244"/>
      <c r="AW68" s="244"/>
      <c r="AX68" s="244"/>
      <c r="AY68" s="244"/>
      <c r="AZ68" s="281" t="s">
        <v>385</v>
      </c>
      <c r="BA68" s="281" t="s">
        <v>597</v>
      </c>
      <c r="BB68" s="281" t="s">
        <v>598</v>
      </c>
      <c r="BC68" s="281" t="s">
        <v>266</v>
      </c>
      <c r="BD68" s="281" t="s">
        <v>266</v>
      </c>
      <c r="BE68" s="281" t="s">
        <v>250</v>
      </c>
      <c r="BF68" s="281" t="s">
        <v>597</v>
      </c>
      <c r="BG68" s="281" t="s">
        <v>599</v>
      </c>
      <c r="BH68" s="281" t="s">
        <v>600</v>
      </c>
      <c r="BI68" s="281" t="s">
        <v>263</v>
      </c>
      <c r="BJ68" s="281" t="s">
        <v>601</v>
      </c>
      <c r="BK68" s="281" t="s">
        <v>602</v>
      </c>
      <c r="BL68" s="281" t="s">
        <v>603</v>
      </c>
      <c r="BM68" s="281" t="s">
        <v>266</v>
      </c>
      <c r="BN68" s="281" t="s">
        <v>266</v>
      </c>
      <c r="BO68" s="244"/>
      <c r="BP68" s="281" t="s">
        <v>282</v>
      </c>
      <c r="BQ68" s="244"/>
    </row>
    <row r="69" spans="1:69" s="224" customFormat="1" hidden="1" x14ac:dyDescent="0.25">
      <c r="A69" s="287">
        <v>2020</v>
      </c>
      <c r="B69" s="288">
        <v>3</v>
      </c>
      <c r="C69" s="289" t="s">
        <v>243</v>
      </c>
      <c r="D69" s="289" t="s">
        <v>244</v>
      </c>
      <c r="E69" s="289" t="s">
        <v>244</v>
      </c>
      <c r="F69" s="289" t="s">
        <v>381</v>
      </c>
      <c r="G69" s="289" t="s">
        <v>386</v>
      </c>
      <c r="H69" s="289" t="s">
        <v>592</v>
      </c>
      <c r="I69" s="244" t="s">
        <v>394</v>
      </c>
      <c r="J69" s="289" t="s">
        <v>378</v>
      </c>
      <c r="K69" s="322">
        <v>-2900.35</v>
      </c>
      <c r="L69" s="290">
        <v>-69055952.379999995</v>
      </c>
      <c r="M69" s="291">
        <v>-4114.7299999999996</v>
      </c>
      <c r="N69" s="291">
        <v>-2900.35</v>
      </c>
      <c r="O69" s="291">
        <v>-22484.9</v>
      </c>
      <c r="P69" s="292">
        <v>0</v>
      </c>
      <c r="Q69" s="292">
        <v>0</v>
      </c>
      <c r="R69" s="289" t="s">
        <v>837</v>
      </c>
      <c r="S69" s="289" t="s">
        <v>247</v>
      </c>
      <c r="T69" s="289" t="s">
        <v>248</v>
      </c>
      <c r="U69" s="289" t="s">
        <v>249</v>
      </c>
      <c r="V69" s="288">
        <v>0</v>
      </c>
      <c r="W69" s="287">
        <v>61</v>
      </c>
      <c r="X69" s="289" t="s">
        <v>250</v>
      </c>
      <c r="Y69" s="293">
        <v>43921</v>
      </c>
      <c r="Z69" s="293">
        <v>43921</v>
      </c>
      <c r="AA69" s="294">
        <v>43922.643090277779</v>
      </c>
      <c r="AB69" s="289" t="s">
        <v>251</v>
      </c>
      <c r="AC69" s="289" t="s">
        <v>252</v>
      </c>
      <c r="AD69" s="289" t="s">
        <v>253</v>
      </c>
      <c r="AE69" s="289" t="s">
        <v>284</v>
      </c>
      <c r="AF69" s="235"/>
      <c r="AG69" s="289" t="s">
        <v>836</v>
      </c>
      <c r="AH69" s="235"/>
      <c r="AI69" s="235"/>
      <c r="AJ69" s="289" t="s">
        <v>383</v>
      </c>
      <c r="AK69" s="235"/>
      <c r="AL69" s="235"/>
      <c r="AM69" s="235"/>
      <c r="AN69" s="289" t="s">
        <v>384</v>
      </c>
      <c r="AO69" s="289" t="s">
        <v>694</v>
      </c>
      <c r="AP69" s="235"/>
      <c r="AQ69" s="235"/>
      <c r="AR69" s="235"/>
      <c r="AS69" s="235"/>
      <c r="AT69" s="235"/>
      <c r="AU69" s="235"/>
      <c r="AV69" s="235"/>
      <c r="AW69" s="235"/>
      <c r="AX69" s="235"/>
      <c r="AY69" s="235"/>
      <c r="AZ69" s="289" t="s">
        <v>387</v>
      </c>
      <c r="BA69" s="289" t="s">
        <v>597</v>
      </c>
      <c r="BB69" s="289" t="s">
        <v>598</v>
      </c>
      <c r="BC69" s="289" t="s">
        <v>266</v>
      </c>
      <c r="BD69" s="289" t="s">
        <v>266</v>
      </c>
      <c r="BE69" s="289" t="s">
        <v>250</v>
      </c>
      <c r="BF69" s="289" t="s">
        <v>597</v>
      </c>
      <c r="BG69" s="289" t="s">
        <v>599</v>
      </c>
      <c r="BH69" s="289" t="s">
        <v>600</v>
      </c>
      <c r="BI69" s="289" t="s">
        <v>263</v>
      </c>
      <c r="BJ69" s="289" t="s">
        <v>601</v>
      </c>
      <c r="BK69" s="289" t="s">
        <v>602</v>
      </c>
      <c r="BL69" s="289" t="s">
        <v>603</v>
      </c>
      <c r="BM69" s="289" t="s">
        <v>266</v>
      </c>
      <c r="BN69" s="289" t="s">
        <v>266</v>
      </c>
      <c r="BO69" s="235"/>
      <c r="BP69" s="289" t="s">
        <v>282</v>
      </c>
      <c r="BQ69" s="303"/>
    </row>
    <row r="70" spans="1:69" s="224" customFormat="1" hidden="1" x14ac:dyDescent="0.25">
      <c r="A70" s="279">
        <v>2020</v>
      </c>
      <c r="B70" s="280">
        <v>3</v>
      </c>
      <c r="C70" s="281" t="s">
        <v>243</v>
      </c>
      <c r="D70" s="281" t="s">
        <v>244</v>
      </c>
      <c r="E70" s="281" t="s">
        <v>244</v>
      </c>
      <c r="F70" s="281" t="s">
        <v>381</v>
      </c>
      <c r="G70" s="281" t="s">
        <v>388</v>
      </c>
      <c r="H70" s="281" t="s">
        <v>592</v>
      </c>
      <c r="I70" s="244"/>
      <c r="J70" s="281" t="s">
        <v>54</v>
      </c>
      <c r="K70" s="321">
        <v>-52999000</v>
      </c>
      <c r="L70" s="282">
        <v>-52999000</v>
      </c>
      <c r="M70" s="283">
        <v>-3073.94</v>
      </c>
      <c r="N70" s="283">
        <v>-2278.96</v>
      </c>
      <c r="O70" s="283">
        <v>-17762.169999999998</v>
      </c>
      <c r="P70" s="284">
        <v>0</v>
      </c>
      <c r="Q70" s="284">
        <v>0</v>
      </c>
      <c r="R70" s="281" t="s">
        <v>838</v>
      </c>
      <c r="S70" s="281" t="s">
        <v>247</v>
      </c>
      <c r="T70" s="281" t="s">
        <v>248</v>
      </c>
      <c r="U70" s="281" t="s">
        <v>249</v>
      </c>
      <c r="V70" s="280">
        <v>0</v>
      </c>
      <c r="W70" s="279">
        <v>34</v>
      </c>
      <c r="X70" s="281" t="s">
        <v>250</v>
      </c>
      <c r="Y70" s="285">
        <v>43920</v>
      </c>
      <c r="Z70" s="285">
        <v>43920</v>
      </c>
      <c r="AA70" s="286">
        <v>43921.586597222224</v>
      </c>
      <c r="AB70" s="281" t="s">
        <v>251</v>
      </c>
      <c r="AC70" s="281" t="s">
        <v>252</v>
      </c>
      <c r="AD70" s="281" t="s">
        <v>253</v>
      </c>
      <c r="AE70" s="281" t="s">
        <v>270</v>
      </c>
      <c r="AF70" s="244"/>
      <c r="AG70" s="281" t="s">
        <v>658</v>
      </c>
      <c r="AH70" s="244"/>
      <c r="AI70" s="244"/>
      <c r="AJ70" s="281" t="s">
        <v>383</v>
      </c>
      <c r="AK70" s="244"/>
      <c r="AL70" s="244"/>
      <c r="AM70" s="244"/>
      <c r="AN70" s="281" t="s">
        <v>384</v>
      </c>
      <c r="AO70" s="281" t="s">
        <v>659</v>
      </c>
      <c r="AP70" s="244"/>
      <c r="AQ70" s="244"/>
      <c r="AR70" s="244"/>
      <c r="AS70" s="244"/>
      <c r="AT70" s="244"/>
      <c r="AU70" s="244"/>
      <c r="AV70" s="244"/>
      <c r="AW70" s="244"/>
      <c r="AX70" s="244"/>
      <c r="AY70" s="244"/>
      <c r="AZ70" s="281" t="s">
        <v>389</v>
      </c>
      <c r="BA70" s="281" t="s">
        <v>597</v>
      </c>
      <c r="BB70" s="281" t="s">
        <v>598</v>
      </c>
      <c r="BC70" s="281" t="s">
        <v>266</v>
      </c>
      <c r="BD70" s="281" t="s">
        <v>266</v>
      </c>
      <c r="BE70" s="281" t="s">
        <v>250</v>
      </c>
      <c r="BF70" s="281" t="s">
        <v>597</v>
      </c>
      <c r="BG70" s="281" t="s">
        <v>599</v>
      </c>
      <c r="BH70" s="281" t="s">
        <v>600</v>
      </c>
      <c r="BI70" s="281" t="s">
        <v>263</v>
      </c>
      <c r="BJ70" s="281" t="s">
        <v>601</v>
      </c>
      <c r="BK70" s="281" t="s">
        <v>602</v>
      </c>
      <c r="BL70" s="281" t="s">
        <v>603</v>
      </c>
      <c r="BM70" s="281" t="s">
        <v>266</v>
      </c>
      <c r="BN70" s="281" t="s">
        <v>266</v>
      </c>
      <c r="BO70" s="244"/>
      <c r="BP70" s="281" t="s">
        <v>282</v>
      </c>
      <c r="BQ70" s="244"/>
    </row>
    <row r="71" spans="1:69" s="224" customFormat="1" hidden="1" x14ac:dyDescent="0.25">
      <c r="A71" s="287">
        <v>2020</v>
      </c>
      <c r="B71" s="288">
        <v>3</v>
      </c>
      <c r="C71" s="289" t="s">
        <v>243</v>
      </c>
      <c r="D71" s="289" t="s">
        <v>244</v>
      </c>
      <c r="E71" s="289" t="s">
        <v>244</v>
      </c>
      <c r="F71" s="289" t="s">
        <v>381</v>
      </c>
      <c r="G71" s="289" t="s">
        <v>388</v>
      </c>
      <c r="H71" s="289" t="s">
        <v>592</v>
      </c>
      <c r="I71" s="235"/>
      <c r="J71" s="289" t="s">
        <v>54</v>
      </c>
      <c r="K71" s="322">
        <v>-1059000</v>
      </c>
      <c r="L71" s="290">
        <v>-1059000</v>
      </c>
      <c r="M71" s="291">
        <v>-61.42</v>
      </c>
      <c r="N71" s="291">
        <v>-45.54</v>
      </c>
      <c r="O71" s="291">
        <v>-354.91</v>
      </c>
      <c r="P71" s="292">
        <v>0</v>
      </c>
      <c r="Q71" s="292">
        <v>0</v>
      </c>
      <c r="R71" s="289" t="s">
        <v>839</v>
      </c>
      <c r="S71" s="289" t="s">
        <v>247</v>
      </c>
      <c r="T71" s="289" t="s">
        <v>248</v>
      </c>
      <c r="U71" s="289" t="s">
        <v>249</v>
      </c>
      <c r="V71" s="288">
        <v>0</v>
      </c>
      <c r="W71" s="287">
        <v>34</v>
      </c>
      <c r="X71" s="289" t="s">
        <v>250</v>
      </c>
      <c r="Y71" s="293">
        <v>43920</v>
      </c>
      <c r="Z71" s="293">
        <v>43920</v>
      </c>
      <c r="AA71" s="294">
        <v>43921.586597222224</v>
      </c>
      <c r="AB71" s="289" t="s">
        <v>251</v>
      </c>
      <c r="AC71" s="289" t="s">
        <v>252</v>
      </c>
      <c r="AD71" s="289" t="s">
        <v>253</v>
      </c>
      <c r="AE71" s="289" t="s">
        <v>270</v>
      </c>
      <c r="AF71" s="235"/>
      <c r="AG71" s="289" t="s">
        <v>658</v>
      </c>
      <c r="AH71" s="235"/>
      <c r="AI71" s="235"/>
      <c r="AJ71" s="289" t="s">
        <v>383</v>
      </c>
      <c r="AK71" s="235"/>
      <c r="AL71" s="235"/>
      <c r="AM71" s="235"/>
      <c r="AN71" s="289" t="s">
        <v>384</v>
      </c>
      <c r="AO71" s="289" t="s">
        <v>659</v>
      </c>
      <c r="AP71" s="235"/>
      <c r="AQ71" s="235"/>
      <c r="AR71" s="235"/>
      <c r="AS71" s="235"/>
      <c r="AT71" s="235"/>
      <c r="AU71" s="235"/>
      <c r="AV71" s="235"/>
      <c r="AW71" s="235"/>
      <c r="AX71" s="235"/>
      <c r="AY71" s="235"/>
      <c r="AZ71" s="289" t="s">
        <v>389</v>
      </c>
      <c r="BA71" s="289" t="s">
        <v>597</v>
      </c>
      <c r="BB71" s="289" t="s">
        <v>598</v>
      </c>
      <c r="BC71" s="289" t="s">
        <v>266</v>
      </c>
      <c r="BD71" s="289" t="s">
        <v>266</v>
      </c>
      <c r="BE71" s="289" t="s">
        <v>250</v>
      </c>
      <c r="BF71" s="289" t="s">
        <v>597</v>
      </c>
      <c r="BG71" s="289" t="s">
        <v>599</v>
      </c>
      <c r="BH71" s="289" t="s">
        <v>600</v>
      </c>
      <c r="BI71" s="289" t="s">
        <v>263</v>
      </c>
      <c r="BJ71" s="289" t="s">
        <v>601</v>
      </c>
      <c r="BK71" s="289" t="s">
        <v>602</v>
      </c>
      <c r="BL71" s="289" t="s">
        <v>603</v>
      </c>
      <c r="BM71" s="289" t="s">
        <v>266</v>
      </c>
      <c r="BN71" s="289" t="s">
        <v>266</v>
      </c>
      <c r="BO71" s="235"/>
      <c r="BP71" s="289" t="s">
        <v>282</v>
      </c>
      <c r="BQ71" s="303"/>
    </row>
    <row r="72" spans="1:69" s="224" customFormat="1" hidden="1" x14ac:dyDescent="0.25">
      <c r="A72" s="279">
        <v>2020</v>
      </c>
      <c r="B72" s="280">
        <v>3</v>
      </c>
      <c r="C72" s="281" t="s">
        <v>243</v>
      </c>
      <c r="D72" s="281" t="s">
        <v>244</v>
      </c>
      <c r="E72" s="281" t="s">
        <v>244</v>
      </c>
      <c r="F72" s="281" t="s">
        <v>381</v>
      </c>
      <c r="G72" s="281" t="s">
        <v>388</v>
      </c>
      <c r="H72" s="281" t="s">
        <v>592</v>
      </c>
      <c r="I72" s="244"/>
      <c r="J72" s="281" t="s">
        <v>54</v>
      </c>
      <c r="K72" s="321">
        <v>-2949000</v>
      </c>
      <c r="L72" s="282">
        <v>-2949000</v>
      </c>
      <c r="M72" s="283">
        <v>-171.04</v>
      </c>
      <c r="N72" s="283">
        <v>-126.81</v>
      </c>
      <c r="O72" s="283">
        <v>-988.33</v>
      </c>
      <c r="P72" s="284">
        <v>0</v>
      </c>
      <c r="Q72" s="284">
        <v>0</v>
      </c>
      <c r="R72" s="281" t="s">
        <v>839</v>
      </c>
      <c r="S72" s="281" t="s">
        <v>247</v>
      </c>
      <c r="T72" s="281" t="s">
        <v>248</v>
      </c>
      <c r="U72" s="281" t="s">
        <v>249</v>
      </c>
      <c r="V72" s="280">
        <v>0</v>
      </c>
      <c r="W72" s="279">
        <v>34</v>
      </c>
      <c r="X72" s="281" t="s">
        <v>250</v>
      </c>
      <c r="Y72" s="285">
        <v>43920</v>
      </c>
      <c r="Z72" s="285">
        <v>43920</v>
      </c>
      <c r="AA72" s="286">
        <v>43921.586597222224</v>
      </c>
      <c r="AB72" s="281" t="s">
        <v>251</v>
      </c>
      <c r="AC72" s="281" t="s">
        <v>252</v>
      </c>
      <c r="AD72" s="281" t="s">
        <v>253</v>
      </c>
      <c r="AE72" s="281" t="s">
        <v>270</v>
      </c>
      <c r="AF72" s="244"/>
      <c r="AG72" s="281" t="s">
        <v>658</v>
      </c>
      <c r="AH72" s="244"/>
      <c r="AI72" s="244"/>
      <c r="AJ72" s="281" t="s">
        <v>383</v>
      </c>
      <c r="AK72" s="244"/>
      <c r="AL72" s="244"/>
      <c r="AM72" s="244"/>
      <c r="AN72" s="281" t="s">
        <v>384</v>
      </c>
      <c r="AO72" s="281" t="s">
        <v>659</v>
      </c>
      <c r="AP72" s="244"/>
      <c r="AQ72" s="244"/>
      <c r="AR72" s="244"/>
      <c r="AS72" s="244"/>
      <c r="AT72" s="244"/>
      <c r="AU72" s="244"/>
      <c r="AV72" s="244"/>
      <c r="AW72" s="244"/>
      <c r="AX72" s="244"/>
      <c r="AY72" s="244"/>
      <c r="AZ72" s="281" t="s">
        <v>389</v>
      </c>
      <c r="BA72" s="281" t="s">
        <v>597</v>
      </c>
      <c r="BB72" s="281" t="s">
        <v>598</v>
      </c>
      <c r="BC72" s="281" t="s">
        <v>266</v>
      </c>
      <c r="BD72" s="281" t="s">
        <v>266</v>
      </c>
      <c r="BE72" s="281" t="s">
        <v>250</v>
      </c>
      <c r="BF72" s="281" t="s">
        <v>597</v>
      </c>
      <c r="BG72" s="281" t="s">
        <v>599</v>
      </c>
      <c r="BH72" s="281" t="s">
        <v>600</v>
      </c>
      <c r="BI72" s="281" t="s">
        <v>263</v>
      </c>
      <c r="BJ72" s="281" t="s">
        <v>601</v>
      </c>
      <c r="BK72" s="281" t="s">
        <v>602</v>
      </c>
      <c r="BL72" s="281" t="s">
        <v>603</v>
      </c>
      <c r="BM72" s="281" t="s">
        <v>266</v>
      </c>
      <c r="BN72" s="281" t="s">
        <v>266</v>
      </c>
      <c r="BO72" s="244"/>
      <c r="BP72" s="281" t="s">
        <v>282</v>
      </c>
      <c r="BQ72" s="244"/>
    </row>
    <row r="73" spans="1:69" s="224" customFormat="1" hidden="1" x14ac:dyDescent="0.25">
      <c r="A73" s="287">
        <v>2020</v>
      </c>
      <c r="B73" s="288">
        <v>3</v>
      </c>
      <c r="C73" s="289" t="s">
        <v>243</v>
      </c>
      <c r="D73" s="289" t="s">
        <v>244</v>
      </c>
      <c r="E73" s="289" t="s">
        <v>244</v>
      </c>
      <c r="F73" s="289" t="s">
        <v>381</v>
      </c>
      <c r="G73" s="289" t="s">
        <v>388</v>
      </c>
      <c r="H73" s="289" t="s">
        <v>592</v>
      </c>
      <c r="I73" s="235"/>
      <c r="J73" s="289" t="s">
        <v>54</v>
      </c>
      <c r="K73" s="322">
        <v>-3969080</v>
      </c>
      <c r="L73" s="290">
        <v>-3969080</v>
      </c>
      <c r="M73" s="291">
        <v>-230.21</v>
      </c>
      <c r="N73" s="291">
        <v>-170.67</v>
      </c>
      <c r="O73" s="291">
        <v>-1330.2</v>
      </c>
      <c r="P73" s="292">
        <v>0</v>
      </c>
      <c r="Q73" s="292">
        <v>0</v>
      </c>
      <c r="R73" s="289" t="s">
        <v>840</v>
      </c>
      <c r="S73" s="289" t="s">
        <v>247</v>
      </c>
      <c r="T73" s="289" t="s">
        <v>248</v>
      </c>
      <c r="U73" s="289" t="s">
        <v>249</v>
      </c>
      <c r="V73" s="288">
        <v>0</v>
      </c>
      <c r="W73" s="287">
        <v>34</v>
      </c>
      <c r="X73" s="289" t="s">
        <v>250</v>
      </c>
      <c r="Y73" s="293">
        <v>43920</v>
      </c>
      <c r="Z73" s="293">
        <v>43920</v>
      </c>
      <c r="AA73" s="294">
        <v>43921.586597222224</v>
      </c>
      <c r="AB73" s="289" t="s">
        <v>251</v>
      </c>
      <c r="AC73" s="289" t="s">
        <v>252</v>
      </c>
      <c r="AD73" s="289" t="s">
        <v>253</v>
      </c>
      <c r="AE73" s="289" t="s">
        <v>270</v>
      </c>
      <c r="AF73" s="235"/>
      <c r="AG73" s="289" t="s">
        <v>658</v>
      </c>
      <c r="AH73" s="235"/>
      <c r="AI73" s="235"/>
      <c r="AJ73" s="289" t="s">
        <v>383</v>
      </c>
      <c r="AK73" s="235"/>
      <c r="AL73" s="235"/>
      <c r="AM73" s="235"/>
      <c r="AN73" s="289" t="s">
        <v>384</v>
      </c>
      <c r="AO73" s="289" t="s">
        <v>659</v>
      </c>
      <c r="AP73" s="235"/>
      <c r="AQ73" s="235"/>
      <c r="AR73" s="235"/>
      <c r="AS73" s="235"/>
      <c r="AT73" s="235"/>
      <c r="AU73" s="235"/>
      <c r="AV73" s="235"/>
      <c r="AW73" s="235"/>
      <c r="AX73" s="235"/>
      <c r="AY73" s="235"/>
      <c r="AZ73" s="289" t="s">
        <v>389</v>
      </c>
      <c r="BA73" s="289" t="s">
        <v>597</v>
      </c>
      <c r="BB73" s="289" t="s">
        <v>598</v>
      </c>
      <c r="BC73" s="289" t="s">
        <v>266</v>
      </c>
      <c r="BD73" s="289" t="s">
        <v>266</v>
      </c>
      <c r="BE73" s="289" t="s">
        <v>250</v>
      </c>
      <c r="BF73" s="289" t="s">
        <v>597</v>
      </c>
      <c r="BG73" s="289" t="s">
        <v>599</v>
      </c>
      <c r="BH73" s="289" t="s">
        <v>600</v>
      </c>
      <c r="BI73" s="289" t="s">
        <v>263</v>
      </c>
      <c r="BJ73" s="289" t="s">
        <v>601</v>
      </c>
      <c r="BK73" s="289" t="s">
        <v>602</v>
      </c>
      <c r="BL73" s="289" t="s">
        <v>603</v>
      </c>
      <c r="BM73" s="289" t="s">
        <v>266</v>
      </c>
      <c r="BN73" s="289" t="s">
        <v>266</v>
      </c>
      <c r="BO73" s="235"/>
      <c r="BP73" s="289" t="s">
        <v>282</v>
      </c>
      <c r="BQ73" s="303"/>
    </row>
    <row r="74" spans="1:69" s="224" customFormat="1" hidden="1" x14ac:dyDescent="0.25">
      <c r="A74" s="279">
        <v>2020</v>
      </c>
      <c r="B74" s="280">
        <v>3</v>
      </c>
      <c r="C74" s="281" t="s">
        <v>243</v>
      </c>
      <c r="D74" s="281" t="s">
        <v>244</v>
      </c>
      <c r="E74" s="281" t="s">
        <v>244</v>
      </c>
      <c r="F74" s="281" t="s">
        <v>381</v>
      </c>
      <c r="G74" s="281" t="s">
        <v>388</v>
      </c>
      <c r="H74" s="281" t="s">
        <v>592</v>
      </c>
      <c r="I74" s="244"/>
      <c r="J74" s="281" t="s">
        <v>54</v>
      </c>
      <c r="K74" s="321">
        <v>-52368000</v>
      </c>
      <c r="L74" s="282">
        <v>-52368000</v>
      </c>
      <c r="M74" s="283">
        <v>-3037.34</v>
      </c>
      <c r="N74" s="283">
        <v>-2251.8200000000002</v>
      </c>
      <c r="O74" s="283">
        <v>-17550.689999999999</v>
      </c>
      <c r="P74" s="284">
        <v>0</v>
      </c>
      <c r="Q74" s="284">
        <v>0</v>
      </c>
      <c r="R74" s="281" t="s">
        <v>841</v>
      </c>
      <c r="S74" s="281" t="s">
        <v>247</v>
      </c>
      <c r="T74" s="281" t="s">
        <v>248</v>
      </c>
      <c r="U74" s="281" t="s">
        <v>249</v>
      </c>
      <c r="V74" s="280">
        <v>0</v>
      </c>
      <c r="W74" s="279">
        <v>34</v>
      </c>
      <c r="X74" s="281" t="s">
        <v>250</v>
      </c>
      <c r="Y74" s="285">
        <v>43920</v>
      </c>
      <c r="Z74" s="285">
        <v>43920</v>
      </c>
      <c r="AA74" s="286">
        <v>43921.586597222224</v>
      </c>
      <c r="AB74" s="281" t="s">
        <v>251</v>
      </c>
      <c r="AC74" s="281" t="s">
        <v>252</v>
      </c>
      <c r="AD74" s="281" t="s">
        <v>253</v>
      </c>
      <c r="AE74" s="281" t="s">
        <v>270</v>
      </c>
      <c r="AF74" s="244"/>
      <c r="AG74" s="281" t="s">
        <v>658</v>
      </c>
      <c r="AH74" s="244"/>
      <c r="AI74" s="244"/>
      <c r="AJ74" s="281" t="s">
        <v>383</v>
      </c>
      <c r="AK74" s="244"/>
      <c r="AL74" s="244"/>
      <c r="AM74" s="244"/>
      <c r="AN74" s="281" t="s">
        <v>384</v>
      </c>
      <c r="AO74" s="281" t="s">
        <v>659</v>
      </c>
      <c r="AP74" s="244"/>
      <c r="AQ74" s="244"/>
      <c r="AR74" s="244"/>
      <c r="AS74" s="244"/>
      <c r="AT74" s="244"/>
      <c r="AU74" s="244"/>
      <c r="AV74" s="244"/>
      <c r="AW74" s="244"/>
      <c r="AX74" s="244"/>
      <c r="AY74" s="244"/>
      <c r="AZ74" s="281" t="s">
        <v>389</v>
      </c>
      <c r="BA74" s="281" t="s">
        <v>597</v>
      </c>
      <c r="BB74" s="281" t="s">
        <v>598</v>
      </c>
      <c r="BC74" s="281" t="s">
        <v>266</v>
      </c>
      <c r="BD74" s="281" t="s">
        <v>266</v>
      </c>
      <c r="BE74" s="281" t="s">
        <v>250</v>
      </c>
      <c r="BF74" s="281" t="s">
        <v>597</v>
      </c>
      <c r="BG74" s="281" t="s">
        <v>599</v>
      </c>
      <c r="BH74" s="281" t="s">
        <v>600</v>
      </c>
      <c r="BI74" s="281" t="s">
        <v>263</v>
      </c>
      <c r="BJ74" s="281" t="s">
        <v>601</v>
      </c>
      <c r="BK74" s="281" t="s">
        <v>602</v>
      </c>
      <c r="BL74" s="281" t="s">
        <v>603</v>
      </c>
      <c r="BM74" s="281" t="s">
        <v>266</v>
      </c>
      <c r="BN74" s="281" t="s">
        <v>266</v>
      </c>
      <c r="BO74" s="244"/>
      <c r="BP74" s="281" t="s">
        <v>282</v>
      </c>
      <c r="BQ74" s="244"/>
    </row>
    <row r="75" spans="1:69" s="224" customFormat="1" hidden="1" x14ac:dyDescent="0.25">
      <c r="A75" s="287">
        <v>2020</v>
      </c>
      <c r="B75" s="288">
        <v>3</v>
      </c>
      <c r="C75" s="289" t="s">
        <v>243</v>
      </c>
      <c r="D75" s="289" t="s">
        <v>244</v>
      </c>
      <c r="E75" s="289" t="s">
        <v>244</v>
      </c>
      <c r="F75" s="289" t="s">
        <v>381</v>
      </c>
      <c r="G75" s="289" t="s">
        <v>388</v>
      </c>
      <c r="H75" s="289" t="s">
        <v>592</v>
      </c>
      <c r="I75" s="235"/>
      <c r="J75" s="289" t="s">
        <v>54</v>
      </c>
      <c r="K75" s="322">
        <v>48018000</v>
      </c>
      <c r="L75" s="290">
        <v>48018000</v>
      </c>
      <c r="M75" s="291">
        <v>2785.04</v>
      </c>
      <c r="N75" s="291">
        <v>2064.77</v>
      </c>
      <c r="O75" s="291">
        <v>16092.83</v>
      </c>
      <c r="P75" s="292">
        <v>0</v>
      </c>
      <c r="Q75" s="292">
        <v>0</v>
      </c>
      <c r="R75" s="289" t="s">
        <v>826</v>
      </c>
      <c r="S75" s="289" t="s">
        <v>247</v>
      </c>
      <c r="T75" s="289" t="s">
        <v>248</v>
      </c>
      <c r="U75" s="289" t="s">
        <v>249</v>
      </c>
      <c r="V75" s="288">
        <v>0</v>
      </c>
      <c r="W75" s="287">
        <v>35</v>
      </c>
      <c r="X75" s="289" t="s">
        <v>250</v>
      </c>
      <c r="Y75" s="293">
        <v>43920</v>
      </c>
      <c r="Z75" s="293">
        <v>43920</v>
      </c>
      <c r="AA75" s="294">
        <v>43921.44803240741</v>
      </c>
      <c r="AB75" s="289" t="s">
        <v>251</v>
      </c>
      <c r="AC75" s="289" t="s">
        <v>252</v>
      </c>
      <c r="AD75" s="289" t="s">
        <v>253</v>
      </c>
      <c r="AE75" s="289" t="s">
        <v>254</v>
      </c>
      <c r="AF75" s="235"/>
      <c r="AG75" s="289" t="s">
        <v>842</v>
      </c>
      <c r="AH75" s="235"/>
      <c r="AI75" s="235"/>
      <c r="AJ75" s="289" t="s">
        <v>383</v>
      </c>
      <c r="AK75" s="235"/>
      <c r="AL75" s="235"/>
      <c r="AM75" s="235"/>
      <c r="AN75" s="289" t="s">
        <v>384</v>
      </c>
      <c r="AO75" s="289" t="s">
        <v>843</v>
      </c>
      <c r="AP75" s="235"/>
      <c r="AQ75" s="235"/>
      <c r="AR75" s="235"/>
      <c r="AS75" s="235"/>
      <c r="AT75" s="235"/>
      <c r="AU75" s="235"/>
      <c r="AV75" s="235"/>
      <c r="AW75" s="235"/>
      <c r="AX75" s="235"/>
      <c r="AY75" s="235"/>
      <c r="AZ75" s="289" t="s">
        <v>389</v>
      </c>
      <c r="BA75" s="289" t="s">
        <v>597</v>
      </c>
      <c r="BB75" s="289" t="s">
        <v>598</v>
      </c>
      <c r="BC75" s="289" t="s">
        <v>266</v>
      </c>
      <c r="BD75" s="289" t="s">
        <v>266</v>
      </c>
      <c r="BE75" s="289" t="s">
        <v>250</v>
      </c>
      <c r="BF75" s="289" t="s">
        <v>597</v>
      </c>
      <c r="BG75" s="289" t="s">
        <v>599</v>
      </c>
      <c r="BH75" s="289" t="s">
        <v>600</v>
      </c>
      <c r="BI75" s="289" t="s">
        <v>263</v>
      </c>
      <c r="BJ75" s="289" t="s">
        <v>601</v>
      </c>
      <c r="BK75" s="289" t="s">
        <v>602</v>
      </c>
      <c r="BL75" s="289" t="s">
        <v>603</v>
      </c>
      <c r="BM75" s="289" t="s">
        <v>266</v>
      </c>
      <c r="BN75" s="289" t="s">
        <v>266</v>
      </c>
      <c r="BO75" s="235"/>
      <c r="BP75" s="289" t="s">
        <v>282</v>
      </c>
      <c r="BQ75" s="303"/>
    </row>
    <row r="76" spans="1:69" s="224" customFormat="1" hidden="1" x14ac:dyDescent="0.25">
      <c r="A76" s="279">
        <v>2020</v>
      </c>
      <c r="B76" s="280">
        <v>3</v>
      </c>
      <c r="C76" s="281" t="s">
        <v>243</v>
      </c>
      <c r="D76" s="281" t="s">
        <v>244</v>
      </c>
      <c r="E76" s="281" t="s">
        <v>244</v>
      </c>
      <c r="F76" s="281" t="s">
        <v>381</v>
      </c>
      <c r="G76" s="281" t="s">
        <v>388</v>
      </c>
      <c r="H76" s="281" t="s">
        <v>592</v>
      </c>
      <c r="I76" s="244"/>
      <c r="J76" s="281" t="s">
        <v>54</v>
      </c>
      <c r="K76" s="321">
        <v>1059000</v>
      </c>
      <c r="L76" s="282">
        <v>1059000</v>
      </c>
      <c r="M76" s="283">
        <v>61.42</v>
      </c>
      <c r="N76" s="283">
        <v>45.54</v>
      </c>
      <c r="O76" s="283">
        <v>354.91</v>
      </c>
      <c r="P76" s="284">
        <v>0</v>
      </c>
      <c r="Q76" s="284">
        <v>0</v>
      </c>
      <c r="R76" s="281" t="s">
        <v>827</v>
      </c>
      <c r="S76" s="281" t="s">
        <v>247</v>
      </c>
      <c r="T76" s="281" t="s">
        <v>248</v>
      </c>
      <c r="U76" s="281" t="s">
        <v>249</v>
      </c>
      <c r="V76" s="280">
        <v>0</v>
      </c>
      <c r="W76" s="279">
        <v>35</v>
      </c>
      <c r="X76" s="281" t="s">
        <v>250</v>
      </c>
      <c r="Y76" s="285">
        <v>43920</v>
      </c>
      <c r="Z76" s="285">
        <v>43920</v>
      </c>
      <c r="AA76" s="286">
        <v>43921.44803240741</v>
      </c>
      <c r="AB76" s="281" t="s">
        <v>251</v>
      </c>
      <c r="AC76" s="281" t="s">
        <v>252</v>
      </c>
      <c r="AD76" s="281" t="s">
        <v>253</v>
      </c>
      <c r="AE76" s="281" t="s">
        <v>254</v>
      </c>
      <c r="AF76" s="244"/>
      <c r="AG76" s="281" t="s">
        <v>842</v>
      </c>
      <c r="AH76" s="244"/>
      <c r="AI76" s="244"/>
      <c r="AJ76" s="281" t="s">
        <v>383</v>
      </c>
      <c r="AK76" s="244"/>
      <c r="AL76" s="244"/>
      <c r="AM76" s="244"/>
      <c r="AN76" s="281" t="s">
        <v>384</v>
      </c>
      <c r="AO76" s="281" t="s">
        <v>843</v>
      </c>
      <c r="AP76" s="244"/>
      <c r="AQ76" s="244"/>
      <c r="AR76" s="244"/>
      <c r="AS76" s="244"/>
      <c r="AT76" s="244"/>
      <c r="AU76" s="244"/>
      <c r="AV76" s="244"/>
      <c r="AW76" s="244"/>
      <c r="AX76" s="244"/>
      <c r="AY76" s="244"/>
      <c r="AZ76" s="281" t="s">
        <v>389</v>
      </c>
      <c r="BA76" s="281" t="s">
        <v>597</v>
      </c>
      <c r="BB76" s="281" t="s">
        <v>598</v>
      </c>
      <c r="BC76" s="281" t="s">
        <v>266</v>
      </c>
      <c r="BD76" s="281" t="s">
        <v>266</v>
      </c>
      <c r="BE76" s="281" t="s">
        <v>250</v>
      </c>
      <c r="BF76" s="281" t="s">
        <v>597</v>
      </c>
      <c r="BG76" s="281" t="s">
        <v>599</v>
      </c>
      <c r="BH76" s="281" t="s">
        <v>600</v>
      </c>
      <c r="BI76" s="281" t="s">
        <v>263</v>
      </c>
      <c r="BJ76" s="281" t="s">
        <v>601</v>
      </c>
      <c r="BK76" s="281" t="s">
        <v>602</v>
      </c>
      <c r="BL76" s="281" t="s">
        <v>603</v>
      </c>
      <c r="BM76" s="281" t="s">
        <v>266</v>
      </c>
      <c r="BN76" s="281" t="s">
        <v>266</v>
      </c>
      <c r="BO76" s="244"/>
      <c r="BP76" s="281" t="s">
        <v>282</v>
      </c>
      <c r="BQ76" s="244"/>
    </row>
    <row r="77" spans="1:69" s="224" customFormat="1" hidden="1" x14ac:dyDescent="0.25">
      <c r="A77" s="287">
        <v>2020</v>
      </c>
      <c r="B77" s="288">
        <v>3</v>
      </c>
      <c r="C77" s="289" t="s">
        <v>243</v>
      </c>
      <c r="D77" s="289" t="s">
        <v>244</v>
      </c>
      <c r="E77" s="289" t="s">
        <v>244</v>
      </c>
      <c r="F77" s="289" t="s">
        <v>381</v>
      </c>
      <c r="G77" s="289" t="s">
        <v>388</v>
      </c>
      <c r="H77" s="289" t="s">
        <v>592</v>
      </c>
      <c r="I77" s="235"/>
      <c r="J77" s="289" t="s">
        <v>54</v>
      </c>
      <c r="K77" s="322">
        <v>2949000</v>
      </c>
      <c r="L77" s="290">
        <v>2949000</v>
      </c>
      <c r="M77" s="291">
        <v>171.04</v>
      </c>
      <c r="N77" s="291">
        <v>126.81</v>
      </c>
      <c r="O77" s="291">
        <v>988.33</v>
      </c>
      <c r="P77" s="292">
        <v>0</v>
      </c>
      <c r="Q77" s="292">
        <v>0</v>
      </c>
      <c r="R77" s="289" t="s">
        <v>827</v>
      </c>
      <c r="S77" s="289" t="s">
        <v>247</v>
      </c>
      <c r="T77" s="289" t="s">
        <v>248</v>
      </c>
      <c r="U77" s="289" t="s">
        <v>249</v>
      </c>
      <c r="V77" s="288">
        <v>0</v>
      </c>
      <c r="W77" s="287">
        <v>35</v>
      </c>
      <c r="X77" s="289" t="s">
        <v>250</v>
      </c>
      <c r="Y77" s="293">
        <v>43920</v>
      </c>
      <c r="Z77" s="293">
        <v>43920</v>
      </c>
      <c r="AA77" s="294">
        <v>43921.44803240741</v>
      </c>
      <c r="AB77" s="289" t="s">
        <v>251</v>
      </c>
      <c r="AC77" s="289" t="s">
        <v>252</v>
      </c>
      <c r="AD77" s="289" t="s">
        <v>253</v>
      </c>
      <c r="AE77" s="289" t="s">
        <v>254</v>
      </c>
      <c r="AF77" s="235"/>
      <c r="AG77" s="289" t="s">
        <v>842</v>
      </c>
      <c r="AH77" s="235"/>
      <c r="AI77" s="235"/>
      <c r="AJ77" s="289" t="s">
        <v>383</v>
      </c>
      <c r="AK77" s="235"/>
      <c r="AL77" s="235"/>
      <c r="AM77" s="235"/>
      <c r="AN77" s="289" t="s">
        <v>384</v>
      </c>
      <c r="AO77" s="289" t="s">
        <v>843</v>
      </c>
      <c r="AP77" s="235"/>
      <c r="AQ77" s="235"/>
      <c r="AR77" s="235"/>
      <c r="AS77" s="235"/>
      <c r="AT77" s="235"/>
      <c r="AU77" s="235"/>
      <c r="AV77" s="235"/>
      <c r="AW77" s="235"/>
      <c r="AX77" s="235"/>
      <c r="AY77" s="235"/>
      <c r="AZ77" s="289" t="s">
        <v>389</v>
      </c>
      <c r="BA77" s="289" t="s">
        <v>597</v>
      </c>
      <c r="BB77" s="289" t="s">
        <v>598</v>
      </c>
      <c r="BC77" s="289" t="s">
        <v>266</v>
      </c>
      <c r="BD77" s="289" t="s">
        <v>266</v>
      </c>
      <c r="BE77" s="289" t="s">
        <v>250</v>
      </c>
      <c r="BF77" s="289" t="s">
        <v>597</v>
      </c>
      <c r="BG77" s="289" t="s">
        <v>599</v>
      </c>
      <c r="BH77" s="289" t="s">
        <v>600</v>
      </c>
      <c r="BI77" s="289" t="s">
        <v>263</v>
      </c>
      <c r="BJ77" s="289" t="s">
        <v>601</v>
      </c>
      <c r="BK77" s="289" t="s">
        <v>602</v>
      </c>
      <c r="BL77" s="289" t="s">
        <v>603</v>
      </c>
      <c r="BM77" s="289" t="s">
        <v>266</v>
      </c>
      <c r="BN77" s="289" t="s">
        <v>266</v>
      </c>
      <c r="BO77" s="235"/>
      <c r="BP77" s="289" t="s">
        <v>282</v>
      </c>
      <c r="BQ77" s="303"/>
    </row>
    <row r="78" spans="1:69" s="224" customFormat="1" hidden="1" x14ac:dyDescent="0.25">
      <c r="A78" s="279">
        <v>2020</v>
      </c>
      <c r="B78" s="280">
        <v>3</v>
      </c>
      <c r="C78" s="281" t="s">
        <v>243</v>
      </c>
      <c r="D78" s="281" t="s">
        <v>244</v>
      </c>
      <c r="E78" s="281" t="s">
        <v>244</v>
      </c>
      <c r="F78" s="281" t="s">
        <v>381</v>
      </c>
      <c r="G78" s="281" t="s">
        <v>388</v>
      </c>
      <c r="H78" s="281" t="s">
        <v>592</v>
      </c>
      <c r="I78" s="244"/>
      <c r="J78" s="281" t="s">
        <v>54</v>
      </c>
      <c r="K78" s="321">
        <v>3969080</v>
      </c>
      <c r="L78" s="282">
        <v>3969080</v>
      </c>
      <c r="M78" s="283">
        <v>230.21</v>
      </c>
      <c r="N78" s="283">
        <v>170.67</v>
      </c>
      <c r="O78" s="283">
        <v>1330.2</v>
      </c>
      <c r="P78" s="284">
        <v>0</v>
      </c>
      <c r="Q78" s="284">
        <v>0</v>
      </c>
      <c r="R78" s="281" t="s">
        <v>828</v>
      </c>
      <c r="S78" s="281" t="s">
        <v>247</v>
      </c>
      <c r="T78" s="281" t="s">
        <v>248</v>
      </c>
      <c r="U78" s="281" t="s">
        <v>249</v>
      </c>
      <c r="V78" s="280">
        <v>0</v>
      </c>
      <c r="W78" s="279">
        <v>35</v>
      </c>
      <c r="X78" s="281" t="s">
        <v>250</v>
      </c>
      <c r="Y78" s="285">
        <v>43920</v>
      </c>
      <c r="Z78" s="285">
        <v>43920</v>
      </c>
      <c r="AA78" s="286">
        <v>43921.44803240741</v>
      </c>
      <c r="AB78" s="281" t="s">
        <v>251</v>
      </c>
      <c r="AC78" s="281" t="s">
        <v>252</v>
      </c>
      <c r="AD78" s="281" t="s">
        <v>253</v>
      </c>
      <c r="AE78" s="281" t="s">
        <v>254</v>
      </c>
      <c r="AF78" s="244"/>
      <c r="AG78" s="281" t="s">
        <v>842</v>
      </c>
      <c r="AH78" s="244"/>
      <c r="AI78" s="244"/>
      <c r="AJ78" s="281" t="s">
        <v>383</v>
      </c>
      <c r="AK78" s="244"/>
      <c r="AL78" s="244"/>
      <c r="AM78" s="244"/>
      <c r="AN78" s="281" t="s">
        <v>384</v>
      </c>
      <c r="AO78" s="281" t="s">
        <v>843</v>
      </c>
      <c r="AP78" s="244"/>
      <c r="AQ78" s="244"/>
      <c r="AR78" s="244"/>
      <c r="AS78" s="244"/>
      <c r="AT78" s="244"/>
      <c r="AU78" s="244"/>
      <c r="AV78" s="244"/>
      <c r="AW78" s="244"/>
      <c r="AX78" s="244"/>
      <c r="AY78" s="244"/>
      <c r="AZ78" s="281" t="s">
        <v>389</v>
      </c>
      <c r="BA78" s="281" t="s">
        <v>597</v>
      </c>
      <c r="BB78" s="281" t="s">
        <v>598</v>
      </c>
      <c r="BC78" s="281" t="s">
        <v>266</v>
      </c>
      <c r="BD78" s="281" t="s">
        <v>266</v>
      </c>
      <c r="BE78" s="281" t="s">
        <v>250</v>
      </c>
      <c r="BF78" s="281" t="s">
        <v>597</v>
      </c>
      <c r="BG78" s="281" t="s">
        <v>599</v>
      </c>
      <c r="BH78" s="281" t="s">
        <v>600</v>
      </c>
      <c r="BI78" s="281" t="s">
        <v>263</v>
      </c>
      <c r="BJ78" s="281" t="s">
        <v>601</v>
      </c>
      <c r="BK78" s="281" t="s">
        <v>602</v>
      </c>
      <c r="BL78" s="281" t="s">
        <v>603</v>
      </c>
      <c r="BM78" s="281" t="s">
        <v>266</v>
      </c>
      <c r="BN78" s="281" t="s">
        <v>266</v>
      </c>
      <c r="BO78" s="244"/>
      <c r="BP78" s="281" t="s">
        <v>282</v>
      </c>
      <c r="BQ78" s="244"/>
    </row>
    <row r="79" spans="1:69" s="224" customFormat="1" hidden="1" x14ac:dyDescent="0.25">
      <c r="A79" s="287">
        <v>2020</v>
      </c>
      <c r="B79" s="288">
        <v>3</v>
      </c>
      <c r="C79" s="289" t="s">
        <v>243</v>
      </c>
      <c r="D79" s="289" t="s">
        <v>244</v>
      </c>
      <c r="E79" s="289" t="s">
        <v>244</v>
      </c>
      <c r="F79" s="289" t="s">
        <v>381</v>
      </c>
      <c r="G79" s="289" t="s">
        <v>388</v>
      </c>
      <c r="H79" s="289" t="s">
        <v>592</v>
      </c>
      <c r="I79" s="235"/>
      <c r="J79" s="289" t="s">
        <v>54</v>
      </c>
      <c r="K79" s="322">
        <v>47469000</v>
      </c>
      <c r="L79" s="290">
        <v>47469000</v>
      </c>
      <c r="M79" s="291">
        <v>2753.2</v>
      </c>
      <c r="N79" s="291">
        <v>2041.17</v>
      </c>
      <c r="O79" s="291">
        <v>15908.83</v>
      </c>
      <c r="P79" s="292">
        <v>0</v>
      </c>
      <c r="Q79" s="292">
        <v>0</v>
      </c>
      <c r="R79" s="289" t="s">
        <v>829</v>
      </c>
      <c r="S79" s="289" t="s">
        <v>247</v>
      </c>
      <c r="T79" s="289" t="s">
        <v>248</v>
      </c>
      <c r="U79" s="289" t="s">
        <v>249</v>
      </c>
      <c r="V79" s="288">
        <v>0</v>
      </c>
      <c r="W79" s="287">
        <v>35</v>
      </c>
      <c r="X79" s="289" t="s">
        <v>250</v>
      </c>
      <c r="Y79" s="293">
        <v>43920</v>
      </c>
      <c r="Z79" s="293">
        <v>43920</v>
      </c>
      <c r="AA79" s="294">
        <v>43921.44803240741</v>
      </c>
      <c r="AB79" s="289" t="s">
        <v>251</v>
      </c>
      <c r="AC79" s="289" t="s">
        <v>252</v>
      </c>
      <c r="AD79" s="289" t="s">
        <v>253</v>
      </c>
      <c r="AE79" s="289" t="s">
        <v>254</v>
      </c>
      <c r="AF79" s="235"/>
      <c r="AG79" s="289" t="s">
        <v>842</v>
      </c>
      <c r="AH79" s="235"/>
      <c r="AI79" s="235"/>
      <c r="AJ79" s="289" t="s">
        <v>383</v>
      </c>
      <c r="AK79" s="235"/>
      <c r="AL79" s="235"/>
      <c r="AM79" s="235"/>
      <c r="AN79" s="289" t="s">
        <v>384</v>
      </c>
      <c r="AO79" s="289" t="s">
        <v>843</v>
      </c>
      <c r="AP79" s="235"/>
      <c r="AQ79" s="235"/>
      <c r="AR79" s="235"/>
      <c r="AS79" s="235"/>
      <c r="AT79" s="235"/>
      <c r="AU79" s="235"/>
      <c r="AV79" s="235"/>
      <c r="AW79" s="235"/>
      <c r="AX79" s="235"/>
      <c r="AY79" s="235"/>
      <c r="AZ79" s="289" t="s">
        <v>389</v>
      </c>
      <c r="BA79" s="289" t="s">
        <v>597</v>
      </c>
      <c r="BB79" s="289" t="s">
        <v>598</v>
      </c>
      <c r="BC79" s="289" t="s">
        <v>266</v>
      </c>
      <c r="BD79" s="289" t="s">
        <v>266</v>
      </c>
      <c r="BE79" s="289" t="s">
        <v>250</v>
      </c>
      <c r="BF79" s="289" t="s">
        <v>597</v>
      </c>
      <c r="BG79" s="289" t="s">
        <v>599</v>
      </c>
      <c r="BH79" s="289" t="s">
        <v>600</v>
      </c>
      <c r="BI79" s="289" t="s">
        <v>263</v>
      </c>
      <c r="BJ79" s="289" t="s">
        <v>601</v>
      </c>
      <c r="BK79" s="289" t="s">
        <v>602</v>
      </c>
      <c r="BL79" s="289" t="s">
        <v>603</v>
      </c>
      <c r="BM79" s="289" t="s">
        <v>266</v>
      </c>
      <c r="BN79" s="289" t="s">
        <v>266</v>
      </c>
      <c r="BO79" s="235"/>
      <c r="BP79" s="289" t="s">
        <v>282</v>
      </c>
      <c r="BQ79" s="303"/>
    </row>
    <row r="80" spans="1:69" s="224" customFormat="1" x14ac:dyDescent="0.25">
      <c r="A80" s="279">
        <v>2020</v>
      </c>
      <c r="B80" s="280">
        <v>3</v>
      </c>
      <c r="C80" s="281" t="s">
        <v>243</v>
      </c>
      <c r="D80" s="281" t="s">
        <v>244</v>
      </c>
      <c r="E80" s="281" t="s">
        <v>244</v>
      </c>
      <c r="F80" s="281" t="s">
        <v>381</v>
      </c>
      <c r="G80" s="281" t="s">
        <v>388</v>
      </c>
      <c r="H80" s="281" t="s">
        <v>592</v>
      </c>
      <c r="I80" s="244"/>
      <c r="J80" s="281" t="s">
        <v>54</v>
      </c>
      <c r="K80" s="321">
        <v>151399528</v>
      </c>
      <c r="L80" s="282">
        <v>151399528</v>
      </c>
      <c r="M80" s="283">
        <v>8781.17</v>
      </c>
      <c r="N80" s="283">
        <v>6510.18</v>
      </c>
      <c r="O80" s="283">
        <v>50740.27</v>
      </c>
      <c r="P80" s="284">
        <v>0</v>
      </c>
      <c r="Q80" s="284">
        <v>0</v>
      </c>
      <c r="R80" s="281" t="s">
        <v>832</v>
      </c>
      <c r="S80" s="281" t="s">
        <v>247</v>
      </c>
      <c r="T80" s="281" t="s">
        <v>248</v>
      </c>
      <c r="U80" s="281" t="s">
        <v>249</v>
      </c>
      <c r="V80" s="280">
        <v>0</v>
      </c>
      <c r="W80" s="279">
        <v>35</v>
      </c>
      <c r="X80" s="281" t="s">
        <v>250</v>
      </c>
      <c r="Y80" s="285">
        <v>43920</v>
      </c>
      <c r="Z80" s="285">
        <v>43920</v>
      </c>
      <c r="AA80" s="286">
        <v>43921.44803240741</v>
      </c>
      <c r="AB80" s="281" t="s">
        <v>251</v>
      </c>
      <c r="AC80" s="281" t="s">
        <v>252</v>
      </c>
      <c r="AD80" s="281" t="s">
        <v>253</v>
      </c>
      <c r="AE80" s="281" t="s">
        <v>254</v>
      </c>
      <c r="AF80" s="244"/>
      <c r="AG80" s="281" t="s">
        <v>842</v>
      </c>
      <c r="AH80" s="244"/>
      <c r="AI80" s="244"/>
      <c r="AJ80" s="281" t="s">
        <v>383</v>
      </c>
      <c r="AK80" s="244"/>
      <c r="AL80" s="244"/>
      <c r="AM80" s="244"/>
      <c r="AN80" s="281" t="s">
        <v>384</v>
      </c>
      <c r="AO80" s="281" t="s">
        <v>843</v>
      </c>
      <c r="AP80" s="244"/>
      <c r="AQ80" s="244"/>
      <c r="AR80" s="244"/>
      <c r="AS80" s="244"/>
      <c r="AT80" s="244"/>
      <c r="AU80" s="244"/>
      <c r="AV80" s="244"/>
      <c r="AW80" s="244"/>
      <c r="AX80" s="244"/>
      <c r="AY80" s="244"/>
      <c r="AZ80" s="281" t="s">
        <v>389</v>
      </c>
      <c r="BA80" s="281" t="s">
        <v>597</v>
      </c>
      <c r="BB80" s="281" t="s">
        <v>598</v>
      </c>
      <c r="BC80" s="281" t="s">
        <v>266</v>
      </c>
      <c r="BD80" s="281" t="s">
        <v>266</v>
      </c>
      <c r="BE80" s="281" t="s">
        <v>250</v>
      </c>
      <c r="BF80" s="281" t="s">
        <v>597</v>
      </c>
      <c r="BG80" s="281" t="s">
        <v>599</v>
      </c>
      <c r="BH80" s="281" t="s">
        <v>600</v>
      </c>
      <c r="BI80" s="281" t="s">
        <v>263</v>
      </c>
      <c r="BJ80" s="281" t="s">
        <v>601</v>
      </c>
      <c r="BK80" s="281" t="s">
        <v>602</v>
      </c>
      <c r="BL80" s="281" t="s">
        <v>603</v>
      </c>
      <c r="BM80" s="281" t="s">
        <v>266</v>
      </c>
      <c r="BN80" s="281" t="s">
        <v>266</v>
      </c>
      <c r="BO80" s="244"/>
      <c r="BP80" s="281" t="s">
        <v>282</v>
      </c>
      <c r="BQ80" s="244"/>
    </row>
    <row r="81" spans="1:69" s="224" customFormat="1" hidden="1" x14ac:dyDescent="0.25">
      <c r="A81" s="287">
        <v>2020</v>
      </c>
      <c r="B81" s="288">
        <v>3</v>
      </c>
      <c r="C81" s="289" t="s">
        <v>243</v>
      </c>
      <c r="D81" s="289" t="s">
        <v>244</v>
      </c>
      <c r="E81" s="289" t="s">
        <v>244</v>
      </c>
      <c r="F81" s="289" t="s">
        <v>381</v>
      </c>
      <c r="G81" s="289" t="s">
        <v>388</v>
      </c>
      <c r="H81" s="289" t="s">
        <v>592</v>
      </c>
      <c r="I81" s="235"/>
      <c r="J81" s="289" t="s">
        <v>54</v>
      </c>
      <c r="K81" s="322">
        <v>177211582</v>
      </c>
      <c r="L81" s="290">
        <v>177211582</v>
      </c>
      <c r="M81" s="291">
        <v>10278.27</v>
      </c>
      <c r="N81" s="291">
        <v>7620.1</v>
      </c>
      <c r="O81" s="291">
        <v>59390.96</v>
      </c>
      <c r="P81" s="292">
        <v>0</v>
      </c>
      <c r="Q81" s="292">
        <v>0</v>
      </c>
      <c r="R81" s="289" t="s">
        <v>834</v>
      </c>
      <c r="S81" s="289" t="s">
        <v>247</v>
      </c>
      <c r="T81" s="289" t="s">
        <v>248</v>
      </c>
      <c r="U81" s="289" t="s">
        <v>249</v>
      </c>
      <c r="V81" s="288">
        <v>0</v>
      </c>
      <c r="W81" s="287">
        <v>35</v>
      </c>
      <c r="X81" s="289" t="s">
        <v>250</v>
      </c>
      <c r="Y81" s="293">
        <v>43920</v>
      </c>
      <c r="Z81" s="293">
        <v>43920</v>
      </c>
      <c r="AA81" s="294">
        <v>43921.44803240741</v>
      </c>
      <c r="AB81" s="289" t="s">
        <v>251</v>
      </c>
      <c r="AC81" s="289" t="s">
        <v>252</v>
      </c>
      <c r="AD81" s="289" t="s">
        <v>253</v>
      </c>
      <c r="AE81" s="289" t="s">
        <v>254</v>
      </c>
      <c r="AF81" s="235"/>
      <c r="AG81" s="289" t="s">
        <v>842</v>
      </c>
      <c r="AH81" s="235"/>
      <c r="AI81" s="235"/>
      <c r="AJ81" s="289" t="s">
        <v>383</v>
      </c>
      <c r="AK81" s="235"/>
      <c r="AL81" s="235"/>
      <c r="AM81" s="235"/>
      <c r="AN81" s="289" t="s">
        <v>384</v>
      </c>
      <c r="AO81" s="289" t="s">
        <v>843</v>
      </c>
      <c r="AP81" s="235"/>
      <c r="AQ81" s="235"/>
      <c r="AR81" s="235"/>
      <c r="AS81" s="235"/>
      <c r="AT81" s="235"/>
      <c r="AU81" s="235"/>
      <c r="AV81" s="235"/>
      <c r="AW81" s="235"/>
      <c r="AX81" s="235"/>
      <c r="AY81" s="235"/>
      <c r="AZ81" s="289" t="s">
        <v>389</v>
      </c>
      <c r="BA81" s="289" t="s">
        <v>597</v>
      </c>
      <c r="BB81" s="289" t="s">
        <v>598</v>
      </c>
      <c r="BC81" s="289" t="s">
        <v>266</v>
      </c>
      <c r="BD81" s="289" t="s">
        <v>266</v>
      </c>
      <c r="BE81" s="289" t="s">
        <v>250</v>
      </c>
      <c r="BF81" s="289" t="s">
        <v>597</v>
      </c>
      <c r="BG81" s="289" t="s">
        <v>599</v>
      </c>
      <c r="BH81" s="289" t="s">
        <v>600</v>
      </c>
      <c r="BI81" s="289" t="s">
        <v>263</v>
      </c>
      <c r="BJ81" s="289" t="s">
        <v>601</v>
      </c>
      <c r="BK81" s="289" t="s">
        <v>602</v>
      </c>
      <c r="BL81" s="289" t="s">
        <v>603</v>
      </c>
      <c r="BM81" s="289" t="s">
        <v>266</v>
      </c>
      <c r="BN81" s="289" t="s">
        <v>266</v>
      </c>
      <c r="BO81" s="235"/>
      <c r="BP81" s="289" t="s">
        <v>282</v>
      </c>
      <c r="BQ81" s="303"/>
    </row>
    <row r="82" spans="1:69" s="224" customFormat="1" x14ac:dyDescent="0.25">
      <c r="A82" s="279">
        <v>2020</v>
      </c>
      <c r="B82" s="280">
        <v>3</v>
      </c>
      <c r="C82" s="281" t="s">
        <v>243</v>
      </c>
      <c r="D82" s="281" t="s">
        <v>244</v>
      </c>
      <c r="E82" s="281" t="s">
        <v>244</v>
      </c>
      <c r="F82" s="281" t="s">
        <v>381</v>
      </c>
      <c r="G82" s="281" t="s">
        <v>388</v>
      </c>
      <c r="H82" s="281" t="s">
        <v>592</v>
      </c>
      <c r="I82" s="244"/>
      <c r="J82" s="281" t="s">
        <v>54</v>
      </c>
      <c r="K82" s="321">
        <v>-151399528</v>
      </c>
      <c r="L82" s="282">
        <v>-151399528</v>
      </c>
      <c r="M82" s="283">
        <v>-9083.9699999999993</v>
      </c>
      <c r="N82" s="283">
        <v>-6358.78</v>
      </c>
      <c r="O82" s="283">
        <v>-49296.31</v>
      </c>
      <c r="P82" s="284">
        <v>0</v>
      </c>
      <c r="Q82" s="284">
        <v>0</v>
      </c>
      <c r="R82" s="281" t="s">
        <v>844</v>
      </c>
      <c r="S82" s="281" t="s">
        <v>247</v>
      </c>
      <c r="T82" s="281" t="s">
        <v>248</v>
      </c>
      <c r="U82" s="281" t="s">
        <v>249</v>
      </c>
      <c r="V82" s="280">
        <v>0</v>
      </c>
      <c r="W82" s="279">
        <v>61</v>
      </c>
      <c r="X82" s="281" t="s">
        <v>250</v>
      </c>
      <c r="Y82" s="285">
        <v>43921</v>
      </c>
      <c r="Z82" s="285">
        <v>43921</v>
      </c>
      <c r="AA82" s="286">
        <v>43922.643090277779</v>
      </c>
      <c r="AB82" s="281" t="s">
        <v>251</v>
      </c>
      <c r="AC82" s="281" t="s">
        <v>252</v>
      </c>
      <c r="AD82" s="281" t="s">
        <v>253</v>
      </c>
      <c r="AE82" s="281" t="s">
        <v>284</v>
      </c>
      <c r="AF82" s="244"/>
      <c r="AG82" s="281" t="s">
        <v>845</v>
      </c>
      <c r="AH82" s="244"/>
      <c r="AI82" s="244"/>
      <c r="AJ82" s="281" t="s">
        <v>383</v>
      </c>
      <c r="AK82" s="244"/>
      <c r="AL82" s="244"/>
      <c r="AM82" s="244"/>
      <c r="AN82" s="281" t="s">
        <v>384</v>
      </c>
      <c r="AO82" s="281" t="s">
        <v>694</v>
      </c>
      <c r="AP82" s="244"/>
      <c r="AQ82" s="244"/>
      <c r="AR82" s="244"/>
      <c r="AS82" s="244"/>
      <c r="AT82" s="244"/>
      <c r="AU82" s="244"/>
      <c r="AV82" s="244"/>
      <c r="AW82" s="244"/>
      <c r="AX82" s="244"/>
      <c r="AY82" s="244"/>
      <c r="AZ82" s="281" t="s">
        <v>389</v>
      </c>
      <c r="BA82" s="281" t="s">
        <v>597</v>
      </c>
      <c r="BB82" s="281" t="s">
        <v>598</v>
      </c>
      <c r="BC82" s="281" t="s">
        <v>266</v>
      </c>
      <c r="BD82" s="281" t="s">
        <v>266</v>
      </c>
      <c r="BE82" s="281" t="s">
        <v>250</v>
      </c>
      <c r="BF82" s="281" t="s">
        <v>597</v>
      </c>
      <c r="BG82" s="281" t="s">
        <v>599</v>
      </c>
      <c r="BH82" s="281" t="s">
        <v>600</v>
      </c>
      <c r="BI82" s="281" t="s">
        <v>263</v>
      </c>
      <c r="BJ82" s="281" t="s">
        <v>601</v>
      </c>
      <c r="BK82" s="281" t="s">
        <v>602</v>
      </c>
      <c r="BL82" s="281" t="s">
        <v>603</v>
      </c>
      <c r="BM82" s="281" t="s">
        <v>266</v>
      </c>
      <c r="BN82" s="281" t="s">
        <v>266</v>
      </c>
      <c r="BO82" s="244"/>
      <c r="BP82" s="281" t="s">
        <v>282</v>
      </c>
      <c r="BQ82" s="244"/>
    </row>
    <row r="83" spans="1:69" s="224" customFormat="1" hidden="1" x14ac:dyDescent="0.25">
      <c r="A83" s="287">
        <v>2020</v>
      </c>
      <c r="B83" s="288">
        <v>3</v>
      </c>
      <c r="C83" s="289" t="s">
        <v>243</v>
      </c>
      <c r="D83" s="289" t="s">
        <v>244</v>
      </c>
      <c r="E83" s="289" t="s">
        <v>244</v>
      </c>
      <c r="F83" s="289" t="s">
        <v>381</v>
      </c>
      <c r="G83" s="289" t="s">
        <v>388</v>
      </c>
      <c r="H83" s="289" t="s">
        <v>592</v>
      </c>
      <c r="I83" s="235"/>
      <c r="J83" s="289" t="s">
        <v>54</v>
      </c>
      <c r="K83" s="322">
        <v>-177211582</v>
      </c>
      <c r="L83" s="290">
        <v>-177211582</v>
      </c>
      <c r="M83" s="291">
        <v>-10632.69</v>
      </c>
      <c r="N83" s="291">
        <v>-7442.89</v>
      </c>
      <c r="O83" s="291">
        <v>-57700.82</v>
      </c>
      <c r="P83" s="292">
        <v>0</v>
      </c>
      <c r="Q83" s="292">
        <v>0</v>
      </c>
      <c r="R83" s="289" t="s">
        <v>846</v>
      </c>
      <c r="S83" s="289" t="s">
        <v>247</v>
      </c>
      <c r="T83" s="289" t="s">
        <v>248</v>
      </c>
      <c r="U83" s="289" t="s">
        <v>249</v>
      </c>
      <c r="V83" s="288">
        <v>0</v>
      </c>
      <c r="W83" s="287">
        <v>61</v>
      </c>
      <c r="X83" s="289" t="s">
        <v>250</v>
      </c>
      <c r="Y83" s="293">
        <v>43921</v>
      </c>
      <c r="Z83" s="293">
        <v>43921</v>
      </c>
      <c r="AA83" s="294">
        <v>43922.643090277779</v>
      </c>
      <c r="AB83" s="289" t="s">
        <v>251</v>
      </c>
      <c r="AC83" s="289" t="s">
        <v>252</v>
      </c>
      <c r="AD83" s="289" t="s">
        <v>253</v>
      </c>
      <c r="AE83" s="289" t="s">
        <v>284</v>
      </c>
      <c r="AF83" s="235"/>
      <c r="AG83" s="289" t="s">
        <v>845</v>
      </c>
      <c r="AH83" s="235"/>
      <c r="AI83" s="235"/>
      <c r="AJ83" s="289" t="s">
        <v>383</v>
      </c>
      <c r="AK83" s="235"/>
      <c r="AL83" s="235"/>
      <c r="AM83" s="235"/>
      <c r="AN83" s="289" t="s">
        <v>384</v>
      </c>
      <c r="AO83" s="289" t="s">
        <v>694</v>
      </c>
      <c r="AP83" s="235"/>
      <c r="AQ83" s="235"/>
      <c r="AR83" s="235"/>
      <c r="AS83" s="235"/>
      <c r="AT83" s="235"/>
      <c r="AU83" s="235"/>
      <c r="AV83" s="235"/>
      <c r="AW83" s="235"/>
      <c r="AX83" s="235"/>
      <c r="AY83" s="235"/>
      <c r="AZ83" s="289" t="s">
        <v>389</v>
      </c>
      <c r="BA83" s="289" t="s">
        <v>597</v>
      </c>
      <c r="BB83" s="289" t="s">
        <v>598</v>
      </c>
      <c r="BC83" s="289" t="s">
        <v>266</v>
      </c>
      <c r="BD83" s="289" t="s">
        <v>266</v>
      </c>
      <c r="BE83" s="289" t="s">
        <v>250</v>
      </c>
      <c r="BF83" s="289" t="s">
        <v>597</v>
      </c>
      <c r="BG83" s="289" t="s">
        <v>599</v>
      </c>
      <c r="BH83" s="289" t="s">
        <v>600</v>
      </c>
      <c r="BI83" s="289" t="s">
        <v>263</v>
      </c>
      <c r="BJ83" s="289" t="s">
        <v>601</v>
      </c>
      <c r="BK83" s="289" t="s">
        <v>602</v>
      </c>
      <c r="BL83" s="289" t="s">
        <v>603</v>
      </c>
      <c r="BM83" s="289" t="s">
        <v>266</v>
      </c>
      <c r="BN83" s="289" t="s">
        <v>266</v>
      </c>
      <c r="BO83" s="235"/>
      <c r="BP83" s="289" t="s">
        <v>282</v>
      </c>
      <c r="BQ83" s="303"/>
    </row>
    <row r="84" spans="1:69" s="224" customFormat="1" hidden="1" x14ac:dyDescent="0.25">
      <c r="A84" s="279">
        <v>2020</v>
      </c>
      <c r="B84" s="280">
        <v>3</v>
      </c>
      <c r="C84" s="281" t="s">
        <v>243</v>
      </c>
      <c r="D84" s="281" t="s">
        <v>244</v>
      </c>
      <c r="E84" s="281" t="s">
        <v>244</v>
      </c>
      <c r="F84" s="281" t="s">
        <v>381</v>
      </c>
      <c r="G84" s="281" t="s">
        <v>392</v>
      </c>
      <c r="H84" s="281" t="s">
        <v>592</v>
      </c>
      <c r="I84" s="244" t="s">
        <v>394</v>
      </c>
      <c r="J84" s="281" t="s">
        <v>378</v>
      </c>
      <c r="K84" s="321">
        <v>1265.72</v>
      </c>
      <c r="L84" s="282">
        <v>30136190.48</v>
      </c>
      <c r="M84" s="283">
        <v>1795.68</v>
      </c>
      <c r="N84" s="283">
        <v>1265.72</v>
      </c>
      <c r="O84" s="283">
        <v>9812.4699999999993</v>
      </c>
      <c r="P84" s="284">
        <v>0</v>
      </c>
      <c r="Q84" s="284">
        <v>0</v>
      </c>
      <c r="R84" s="281" t="s">
        <v>847</v>
      </c>
      <c r="S84" s="281" t="s">
        <v>247</v>
      </c>
      <c r="T84" s="281" t="s">
        <v>248</v>
      </c>
      <c r="U84" s="281" t="s">
        <v>249</v>
      </c>
      <c r="V84" s="280">
        <v>0</v>
      </c>
      <c r="W84" s="279">
        <v>61</v>
      </c>
      <c r="X84" s="281" t="s">
        <v>250</v>
      </c>
      <c r="Y84" s="285">
        <v>43921</v>
      </c>
      <c r="Z84" s="285">
        <v>43921</v>
      </c>
      <c r="AA84" s="286">
        <v>43922.643090277779</v>
      </c>
      <c r="AB84" s="281" t="s">
        <v>251</v>
      </c>
      <c r="AC84" s="281" t="s">
        <v>252</v>
      </c>
      <c r="AD84" s="281" t="s">
        <v>253</v>
      </c>
      <c r="AE84" s="281" t="s">
        <v>284</v>
      </c>
      <c r="AF84" s="244"/>
      <c r="AG84" s="281" t="s">
        <v>848</v>
      </c>
      <c r="AH84" s="244"/>
      <c r="AI84" s="244"/>
      <c r="AJ84" s="281" t="s">
        <v>383</v>
      </c>
      <c r="AK84" s="244"/>
      <c r="AL84" s="244"/>
      <c r="AM84" s="244"/>
      <c r="AN84" s="281" t="s">
        <v>384</v>
      </c>
      <c r="AO84" s="281" t="s">
        <v>694</v>
      </c>
      <c r="AP84" s="244"/>
      <c r="AQ84" s="244"/>
      <c r="AR84" s="244"/>
      <c r="AS84" s="244"/>
      <c r="AT84" s="244"/>
      <c r="AU84" s="244"/>
      <c r="AV84" s="244"/>
      <c r="AW84" s="244"/>
      <c r="AX84" s="244"/>
      <c r="AY84" s="244"/>
      <c r="AZ84" s="281" t="s">
        <v>393</v>
      </c>
      <c r="BA84" s="281" t="s">
        <v>597</v>
      </c>
      <c r="BB84" s="281" t="s">
        <v>598</v>
      </c>
      <c r="BC84" s="281" t="s">
        <v>266</v>
      </c>
      <c r="BD84" s="281" t="s">
        <v>266</v>
      </c>
      <c r="BE84" s="281" t="s">
        <v>250</v>
      </c>
      <c r="BF84" s="281" t="s">
        <v>597</v>
      </c>
      <c r="BG84" s="281" t="s">
        <v>599</v>
      </c>
      <c r="BH84" s="281" t="s">
        <v>600</v>
      </c>
      <c r="BI84" s="281" t="s">
        <v>263</v>
      </c>
      <c r="BJ84" s="281" t="s">
        <v>601</v>
      </c>
      <c r="BK84" s="281" t="s">
        <v>602</v>
      </c>
      <c r="BL84" s="281" t="s">
        <v>603</v>
      </c>
      <c r="BM84" s="281" t="s">
        <v>266</v>
      </c>
      <c r="BN84" s="281" t="s">
        <v>266</v>
      </c>
      <c r="BO84" s="244"/>
      <c r="BP84" s="281" t="s">
        <v>282</v>
      </c>
      <c r="BQ84" s="244"/>
    </row>
    <row r="85" spans="1:69" s="224" customFormat="1" hidden="1" x14ac:dyDescent="0.25">
      <c r="A85" s="287">
        <v>2020</v>
      </c>
      <c r="B85" s="288">
        <v>3</v>
      </c>
      <c r="C85" s="289" t="s">
        <v>243</v>
      </c>
      <c r="D85" s="289" t="s">
        <v>277</v>
      </c>
      <c r="E85" s="289" t="s">
        <v>244</v>
      </c>
      <c r="F85" s="289" t="s">
        <v>381</v>
      </c>
      <c r="G85" s="289" t="s">
        <v>382</v>
      </c>
      <c r="H85" s="289" t="s">
        <v>246</v>
      </c>
      <c r="I85" s="235"/>
      <c r="J85" s="289" t="s">
        <v>378</v>
      </c>
      <c r="K85" s="322">
        <v>0</v>
      </c>
      <c r="L85" s="290">
        <v>0</v>
      </c>
      <c r="M85" s="291">
        <v>63868.11</v>
      </c>
      <c r="N85" s="291">
        <v>-734.64</v>
      </c>
      <c r="O85" s="291">
        <v>-3499.47</v>
      </c>
      <c r="P85" s="292">
        <v>0</v>
      </c>
      <c r="Q85" s="292">
        <v>0</v>
      </c>
      <c r="R85" s="289" t="s">
        <v>273</v>
      </c>
      <c r="S85" s="235"/>
      <c r="T85" s="289" t="s">
        <v>274</v>
      </c>
      <c r="U85" s="289" t="s">
        <v>275</v>
      </c>
      <c r="V85" s="288">
        <v>0</v>
      </c>
      <c r="W85" s="287">
        <v>87</v>
      </c>
      <c r="X85" s="289" t="s">
        <v>250</v>
      </c>
      <c r="Y85" s="293">
        <v>43921</v>
      </c>
      <c r="Z85" s="293">
        <v>43921</v>
      </c>
      <c r="AA85" s="294">
        <v>43924.231805555559</v>
      </c>
      <c r="AB85" s="289" t="s">
        <v>276</v>
      </c>
      <c r="AC85" s="235"/>
      <c r="AD85" s="235"/>
      <c r="AE85" s="235"/>
      <c r="AF85" s="235"/>
      <c r="AG85" s="235"/>
      <c r="AH85" s="235"/>
      <c r="AI85" s="235"/>
      <c r="AJ85" s="235"/>
      <c r="AK85" s="235"/>
      <c r="AL85" s="235"/>
      <c r="AM85" s="235"/>
      <c r="AN85" s="235"/>
      <c r="AO85" s="235"/>
      <c r="AP85" s="235"/>
      <c r="AQ85" s="235"/>
      <c r="AR85" s="235"/>
      <c r="AS85" s="235"/>
      <c r="AT85" s="235"/>
      <c r="AU85" s="235"/>
      <c r="AV85" s="235"/>
      <c r="AW85" s="235"/>
      <c r="AX85" s="235"/>
      <c r="AY85" s="235"/>
      <c r="AZ85" s="289" t="s">
        <v>385</v>
      </c>
      <c r="BA85" s="289" t="s">
        <v>256</v>
      </c>
      <c r="BB85" s="289" t="s">
        <v>257</v>
      </c>
      <c r="BC85" s="289" t="s">
        <v>258</v>
      </c>
      <c r="BD85" s="289" t="s">
        <v>259</v>
      </c>
      <c r="BE85" s="289" t="s">
        <v>626</v>
      </c>
      <c r="BF85" s="289" t="s">
        <v>256</v>
      </c>
      <c r="BG85" s="289" t="s">
        <v>261</v>
      </c>
      <c r="BH85" s="289" t="s">
        <v>262</v>
      </c>
      <c r="BI85" s="289" t="s">
        <v>263</v>
      </c>
      <c r="BJ85" s="289" t="s">
        <v>264</v>
      </c>
      <c r="BK85" s="289" t="s">
        <v>279</v>
      </c>
      <c r="BL85" s="289" t="s">
        <v>265</v>
      </c>
      <c r="BM85" s="289" t="s">
        <v>627</v>
      </c>
      <c r="BN85" s="289" t="s">
        <v>267</v>
      </c>
      <c r="BO85" s="235"/>
      <c r="BP85" s="289" t="s">
        <v>282</v>
      </c>
      <c r="BQ85" s="303"/>
    </row>
    <row r="86" spans="1:69" s="224" customFormat="1" hidden="1" x14ac:dyDescent="0.25">
      <c r="A86" s="279">
        <v>2020</v>
      </c>
      <c r="B86" s="280">
        <v>3</v>
      </c>
      <c r="C86" s="281" t="s">
        <v>243</v>
      </c>
      <c r="D86" s="281" t="s">
        <v>277</v>
      </c>
      <c r="E86" s="281" t="s">
        <v>244</v>
      </c>
      <c r="F86" s="281" t="s">
        <v>381</v>
      </c>
      <c r="G86" s="281" t="s">
        <v>382</v>
      </c>
      <c r="H86" s="281" t="s">
        <v>246</v>
      </c>
      <c r="I86" s="244"/>
      <c r="J86" s="281" t="s">
        <v>378</v>
      </c>
      <c r="K86" s="321">
        <v>0</v>
      </c>
      <c r="L86" s="282">
        <v>-17084695.32</v>
      </c>
      <c r="M86" s="283">
        <v>0</v>
      </c>
      <c r="N86" s="283">
        <v>0</v>
      </c>
      <c r="O86" s="283">
        <v>0</v>
      </c>
      <c r="P86" s="284">
        <v>0</v>
      </c>
      <c r="Q86" s="284">
        <v>0</v>
      </c>
      <c r="R86" s="281" t="s">
        <v>390</v>
      </c>
      <c r="S86" s="244"/>
      <c r="T86" s="281" t="s">
        <v>274</v>
      </c>
      <c r="U86" s="281" t="s">
        <v>391</v>
      </c>
      <c r="V86" s="280">
        <v>0</v>
      </c>
      <c r="W86" s="279">
        <v>86</v>
      </c>
      <c r="X86" s="281" t="s">
        <v>250</v>
      </c>
      <c r="Y86" s="285">
        <v>43921</v>
      </c>
      <c r="Z86" s="285">
        <v>43921</v>
      </c>
      <c r="AA86" s="286">
        <v>43924.231805555559</v>
      </c>
      <c r="AB86" s="281" t="s">
        <v>276</v>
      </c>
      <c r="AC86" s="244"/>
      <c r="AD86" s="244"/>
      <c r="AE86" s="244"/>
      <c r="AF86" s="244"/>
      <c r="AG86" s="244"/>
      <c r="AH86" s="244"/>
      <c r="AI86" s="244"/>
      <c r="AJ86" s="244"/>
      <c r="AK86" s="244"/>
      <c r="AL86" s="244"/>
      <c r="AM86" s="244"/>
      <c r="AN86" s="244"/>
      <c r="AO86" s="244"/>
      <c r="AP86" s="244"/>
      <c r="AQ86" s="244"/>
      <c r="AR86" s="244"/>
      <c r="AS86" s="244"/>
      <c r="AT86" s="244"/>
      <c r="AU86" s="244"/>
      <c r="AV86" s="244"/>
      <c r="AW86" s="244"/>
      <c r="AX86" s="244"/>
      <c r="AY86" s="244"/>
      <c r="AZ86" s="281" t="s">
        <v>385</v>
      </c>
      <c r="BA86" s="281" t="s">
        <v>256</v>
      </c>
      <c r="BB86" s="281" t="s">
        <v>257</v>
      </c>
      <c r="BC86" s="281" t="s">
        <v>258</v>
      </c>
      <c r="BD86" s="281" t="s">
        <v>259</v>
      </c>
      <c r="BE86" s="281" t="s">
        <v>626</v>
      </c>
      <c r="BF86" s="281" t="s">
        <v>256</v>
      </c>
      <c r="BG86" s="281" t="s">
        <v>261</v>
      </c>
      <c r="BH86" s="281" t="s">
        <v>262</v>
      </c>
      <c r="BI86" s="281" t="s">
        <v>263</v>
      </c>
      <c r="BJ86" s="281" t="s">
        <v>264</v>
      </c>
      <c r="BK86" s="281" t="s">
        <v>279</v>
      </c>
      <c r="BL86" s="281" t="s">
        <v>265</v>
      </c>
      <c r="BM86" s="281" t="s">
        <v>627</v>
      </c>
      <c r="BN86" s="281" t="s">
        <v>267</v>
      </c>
      <c r="BO86" s="244"/>
      <c r="BP86" s="281" t="s">
        <v>282</v>
      </c>
      <c r="BQ86" s="244"/>
    </row>
    <row r="87" spans="1:69" s="224" customFormat="1" hidden="1" x14ac:dyDescent="0.25">
      <c r="A87" s="287">
        <v>2020</v>
      </c>
      <c r="B87" s="288">
        <v>3</v>
      </c>
      <c r="C87" s="289" t="s">
        <v>243</v>
      </c>
      <c r="D87" s="289" t="s">
        <v>277</v>
      </c>
      <c r="E87" s="289" t="s">
        <v>244</v>
      </c>
      <c r="F87" s="289" t="s">
        <v>381</v>
      </c>
      <c r="G87" s="289" t="s">
        <v>382</v>
      </c>
      <c r="H87" s="289" t="s">
        <v>592</v>
      </c>
      <c r="I87" s="235"/>
      <c r="J87" s="289" t="s">
        <v>378</v>
      </c>
      <c r="K87" s="322">
        <v>0</v>
      </c>
      <c r="L87" s="290">
        <v>0</v>
      </c>
      <c r="M87" s="291">
        <v>6099.51</v>
      </c>
      <c r="N87" s="291">
        <v>-51.77</v>
      </c>
      <c r="O87" s="291">
        <v>-401.35</v>
      </c>
      <c r="P87" s="292">
        <v>0</v>
      </c>
      <c r="Q87" s="292">
        <v>0</v>
      </c>
      <c r="R87" s="289" t="s">
        <v>273</v>
      </c>
      <c r="S87" s="235"/>
      <c r="T87" s="289" t="s">
        <v>274</v>
      </c>
      <c r="U87" s="289" t="s">
        <v>275</v>
      </c>
      <c r="V87" s="288">
        <v>0</v>
      </c>
      <c r="W87" s="287">
        <v>66</v>
      </c>
      <c r="X87" s="289" t="s">
        <v>250</v>
      </c>
      <c r="Y87" s="293">
        <v>43921</v>
      </c>
      <c r="Z87" s="293">
        <v>43921</v>
      </c>
      <c r="AA87" s="294">
        <v>43922.643090277779</v>
      </c>
      <c r="AB87" s="289" t="s">
        <v>276</v>
      </c>
      <c r="AC87" s="235"/>
      <c r="AD87" s="235"/>
      <c r="AE87" s="235"/>
      <c r="AF87" s="235"/>
      <c r="AG87" s="235"/>
      <c r="AH87" s="235"/>
      <c r="AI87" s="235"/>
      <c r="AJ87" s="235"/>
      <c r="AK87" s="235"/>
      <c r="AL87" s="235"/>
      <c r="AM87" s="235"/>
      <c r="AN87" s="235"/>
      <c r="AO87" s="235"/>
      <c r="AP87" s="235"/>
      <c r="AQ87" s="235"/>
      <c r="AR87" s="235"/>
      <c r="AS87" s="235"/>
      <c r="AT87" s="235"/>
      <c r="AU87" s="235"/>
      <c r="AV87" s="235"/>
      <c r="AW87" s="235"/>
      <c r="AX87" s="235"/>
      <c r="AY87" s="235"/>
      <c r="AZ87" s="289" t="s">
        <v>385</v>
      </c>
      <c r="BA87" s="289" t="s">
        <v>597</v>
      </c>
      <c r="BB87" s="289" t="s">
        <v>598</v>
      </c>
      <c r="BC87" s="289" t="s">
        <v>266</v>
      </c>
      <c r="BD87" s="289" t="s">
        <v>266</v>
      </c>
      <c r="BE87" s="289" t="s">
        <v>250</v>
      </c>
      <c r="BF87" s="289" t="s">
        <v>597</v>
      </c>
      <c r="BG87" s="289" t="s">
        <v>599</v>
      </c>
      <c r="BH87" s="289" t="s">
        <v>600</v>
      </c>
      <c r="BI87" s="289" t="s">
        <v>263</v>
      </c>
      <c r="BJ87" s="289" t="s">
        <v>601</v>
      </c>
      <c r="BK87" s="289" t="s">
        <v>602</v>
      </c>
      <c r="BL87" s="289" t="s">
        <v>603</v>
      </c>
      <c r="BM87" s="289" t="s">
        <v>266</v>
      </c>
      <c r="BN87" s="289" t="s">
        <v>266</v>
      </c>
      <c r="BO87" s="235"/>
      <c r="BP87" s="289" t="s">
        <v>282</v>
      </c>
      <c r="BQ87" s="303"/>
    </row>
    <row r="88" spans="1:69" s="224" customFormat="1" hidden="1" x14ac:dyDescent="0.25">
      <c r="A88" s="279">
        <v>2020</v>
      </c>
      <c r="B88" s="280">
        <v>3</v>
      </c>
      <c r="C88" s="281" t="s">
        <v>243</v>
      </c>
      <c r="D88" s="281" t="s">
        <v>277</v>
      </c>
      <c r="E88" s="281" t="s">
        <v>244</v>
      </c>
      <c r="F88" s="281" t="s">
        <v>381</v>
      </c>
      <c r="G88" s="281" t="s">
        <v>382</v>
      </c>
      <c r="H88" s="281" t="s">
        <v>592</v>
      </c>
      <c r="I88" s="244"/>
      <c r="J88" s="281" t="s">
        <v>378</v>
      </c>
      <c r="K88" s="321">
        <v>0</v>
      </c>
      <c r="L88" s="282">
        <v>0</v>
      </c>
      <c r="M88" s="283">
        <v>11388.2</v>
      </c>
      <c r="N88" s="283">
        <v>-130.99</v>
      </c>
      <c r="O88" s="283">
        <v>-623.98</v>
      </c>
      <c r="P88" s="284">
        <v>0</v>
      </c>
      <c r="Q88" s="284">
        <v>0</v>
      </c>
      <c r="R88" s="281" t="s">
        <v>273</v>
      </c>
      <c r="S88" s="244"/>
      <c r="T88" s="281" t="s">
        <v>274</v>
      </c>
      <c r="U88" s="281" t="s">
        <v>275</v>
      </c>
      <c r="V88" s="280">
        <v>0</v>
      </c>
      <c r="W88" s="279">
        <v>87</v>
      </c>
      <c r="X88" s="281" t="s">
        <v>250</v>
      </c>
      <c r="Y88" s="285">
        <v>43921</v>
      </c>
      <c r="Z88" s="285">
        <v>43921</v>
      </c>
      <c r="AA88" s="286">
        <v>43924.231805555559</v>
      </c>
      <c r="AB88" s="281" t="s">
        <v>276</v>
      </c>
      <c r="AC88" s="244"/>
      <c r="AD88" s="244"/>
      <c r="AE88" s="244"/>
      <c r="AF88" s="244"/>
      <c r="AG88" s="244"/>
      <c r="AH88" s="244"/>
      <c r="AI88" s="244"/>
      <c r="AJ88" s="244"/>
      <c r="AK88" s="244"/>
      <c r="AL88" s="244"/>
      <c r="AM88" s="244"/>
      <c r="AN88" s="244"/>
      <c r="AO88" s="244"/>
      <c r="AP88" s="244"/>
      <c r="AQ88" s="244"/>
      <c r="AR88" s="244"/>
      <c r="AS88" s="244"/>
      <c r="AT88" s="244"/>
      <c r="AU88" s="244"/>
      <c r="AV88" s="244"/>
      <c r="AW88" s="244"/>
      <c r="AX88" s="244"/>
      <c r="AY88" s="244"/>
      <c r="AZ88" s="281" t="s">
        <v>385</v>
      </c>
      <c r="BA88" s="281" t="s">
        <v>597</v>
      </c>
      <c r="BB88" s="281" t="s">
        <v>598</v>
      </c>
      <c r="BC88" s="281" t="s">
        <v>266</v>
      </c>
      <c r="BD88" s="281" t="s">
        <v>266</v>
      </c>
      <c r="BE88" s="281" t="s">
        <v>250</v>
      </c>
      <c r="BF88" s="281" t="s">
        <v>597</v>
      </c>
      <c r="BG88" s="281" t="s">
        <v>599</v>
      </c>
      <c r="BH88" s="281" t="s">
        <v>600</v>
      </c>
      <c r="BI88" s="281" t="s">
        <v>263</v>
      </c>
      <c r="BJ88" s="281" t="s">
        <v>601</v>
      </c>
      <c r="BK88" s="281" t="s">
        <v>602</v>
      </c>
      <c r="BL88" s="281" t="s">
        <v>603</v>
      </c>
      <c r="BM88" s="281" t="s">
        <v>266</v>
      </c>
      <c r="BN88" s="281" t="s">
        <v>266</v>
      </c>
      <c r="BO88" s="244"/>
      <c r="BP88" s="281" t="s">
        <v>282</v>
      </c>
      <c r="BQ88" s="244"/>
    </row>
    <row r="89" spans="1:69" s="224" customFormat="1" hidden="1" x14ac:dyDescent="0.25">
      <c r="A89" s="287">
        <v>2020</v>
      </c>
      <c r="B89" s="288">
        <v>3</v>
      </c>
      <c r="C89" s="289" t="s">
        <v>243</v>
      </c>
      <c r="D89" s="289" t="s">
        <v>277</v>
      </c>
      <c r="E89" s="289" t="s">
        <v>244</v>
      </c>
      <c r="F89" s="289" t="s">
        <v>381</v>
      </c>
      <c r="G89" s="289" t="s">
        <v>382</v>
      </c>
      <c r="H89" s="289" t="s">
        <v>592</v>
      </c>
      <c r="I89" s="235"/>
      <c r="J89" s="289" t="s">
        <v>378</v>
      </c>
      <c r="K89" s="322">
        <v>0</v>
      </c>
      <c r="L89" s="290">
        <v>1439474.67</v>
      </c>
      <c r="M89" s="291">
        <v>0</v>
      </c>
      <c r="N89" s="291">
        <v>0</v>
      </c>
      <c r="O89" s="291">
        <v>0</v>
      </c>
      <c r="P89" s="292">
        <v>0</v>
      </c>
      <c r="Q89" s="292">
        <v>0</v>
      </c>
      <c r="R89" s="289" t="s">
        <v>390</v>
      </c>
      <c r="S89" s="235"/>
      <c r="T89" s="289" t="s">
        <v>274</v>
      </c>
      <c r="U89" s="289" t="s">
        <v>391</v>
      </c>
      <c r="V89" s="288">
        <v>0</v>
      </c>
      <c r="W89" s="287">
        <v>64</v>
      </c>
      <c r="X89" s="289" t="s">
        <v>250</v>
      </c>
      <c r="Y89" s="293">
        <v>43921</v>
      </c>
      <c r="Z89" s="293">
        <v>43921</v>
      </c>
      <c r="AA89" s="294">
        <v>43922.643090277779</v>
      </c>
      <c r="AB89" s="289" t="s">
        <v>276</v>
      </c>
      <c r="AC89" s="235"/>
      <c r="AD89" s="235"/>
      <c r="AE89" s="235"/>
      <c r="AF89" s="235"/>
      <c r="AG89" s="235"/>
      <c r="AH89" s="235"/>
      <c r="AI89" s="235"/>
      <c r="AJ89" s="235"/>
      <c r="AK89" s="235"/>
      <c r="AL89" s="235"/>
      <c r="AM89" s="235"/>
      <c r="AN89" s="235"/>
      <c r="AO89" s="235"/>
      <c r="AP89" s="235"/>
      <c r="AQ89" s="235"/>
      <c r="AR89" s="235"/>
      <c r="AS89" s="235"/>
      <c r="AT89" s="235"/>
      <c r="AU89" s="235"/>
      <c r="AV89" s="235"/>
      <c r="AW89" s="235"/>
      <c r="AX89" s="235"/>
      <c r="AY89" s="235"/>
      <c r="AZ89" s="289" t="s">
        <v>385</v>
      </c>
      <c r="BA89" s="289" t="s">
        <v>597</v>
      </c>
      <c r="BB89" s="289" t="s">
        <v>598</v>
      </c>
      <c r="BC89" s="289" t="s">
        <v>266</v>
      </c>
      <c r="BD89" s="289" t="s">
        <v>266</v>
      </c>
      <c r="BE89" s="289" t="s">
        <v>250</v>
      </c>
      <c r="BF89" s="289" t="s">
        <v>597</v>
      </c>
      <c r="BG89" s="289" t="s">
        <v>599</v>
      </c>
      <c r="BH89" s="289" t="s">
        <v>600</v>
      </c>
      <c r="BI89" s="289" t="s">
        <v>263</v>
      </c>
      <c r="BJ89" s="289" t="s">
        <v>601</v>
      </c>
      <c r="BK89" s="289" t="s">
        <v>602</v>
      </c>
      <c r="BL89" s="289" t="s">
        <v>603</v>
      </c>
      <c r="BM89" s="289" t="s">
        <v>266</v>
      </c>
      <c r="BN89" s="289" t="s">
        <v>266</v>
      </c>
      <c r="BO89" s="235"/>
      <c r="BP89" s="289" t="s">
        <v>282</v>
      </c>
      <c r="BQ89" s="303"/>
    </row>
    <row r="90" spans="1:69" s="224" customFormat="1" hidden="1" x14ac:dyDescent="0.25">
      <c r="A90" s="279">
        <v>2020</v>
      </c>
      <c r="B90" s="280">
        <v>3</v>
      </c>
      <c r="C90" s="281" t="s">
        <v>243</v>
      </c>
      <c r="D90" s="281" t="s">
        <v>277</v>
      </c>
      <c r="E90" s="281" t="s">
        <v>244</v>
      </c>
      <c r="F90" s="281" t="s">
        <v>381</v>
      </c>
      <c r="G90" s="281" t="s">
        <v>382</v>
      </c>
      <c r="H90" s="281" t="s">
        <v>592</v>
      </c>
      <c r="I90" s="244"/>
      <c r="J90" s="281" t="s">
        <v>378</v>
      </c>
      <c r="K90" s="321">
        <v>0</v>
      </c>
      <c r="L90" s="282">
        <v>-3046338.96</v>
      </c>
      <c r="M90" s="283">
        <v>0</v>
      </c>
      <c r="N90" s="283">
        <v>0</v>
      </c>
      <c r="O90" s="283">
        <v>0</v>
      </c>
      <c r="P90" s="284">
        <v>0</v>
      </c>
      <c r="Q90" s="284">
        <v>0</v>
      </c>
      <c r="R90" s="281" t="s">
        <v>390</v>
      </c>
      <c r="S90" s="244"/>
      <c r="T90" s="281" t="s">
        <v>274</v>
      </c>
      <c r="U90" s="281" t="s">
        <v>391</v>
      </c>
      <c r="V90" s="280">
        <v>0</v>
      </c>
      <c r="W90" s="279">
        <v>86</v>
      </c>
      <c r="X90" s="281" t="s">
        <v>250</v>
      </c>
      <c r="Y90" s="285">
        <v>43921</v>
      </c>
      <c r="Z90" s="285">
        <v>43921</v>
      </c>
      <c r="AA90" s="286">
        <v>43924.231805555559</v>
      </c>
      <c r="AB90" s="281" t="s">
        <v>276</v>
      </c>
      <c r="AC90" s="244"/>
      <c r="AD90" s="244"/>
      <c r="AE90" s="244"/>
      <c r="AF90" s="244"/>
      <c r="AG90" s="244"/>
      <c r="AH90" s="244"/>
      <c r="AI90" s="244"/>
      <c r="AJ90" s="244"/>
      <c r="AK90" s="244"/>
      <c r="AL90" s="244"/>
      <c r="AM90" s="244"/>
      <c r="AN90" s="244"/>
      <c r="AO90" s="244"/>
      <c r="AP90" s="244"/>
      <c r="AQ90" s="244"/>
      <c r="AR90" s="244"/>
      <c r="AS90" s="244"/>
      <c r="AT90" s="244"/>
      <c r="AU90" s="244"/>
      <c r="AV90" s="244"/>
      <c r="AW90" s="244"/>
      <c r="AX90" s="244"/>
      <c r="AY90" s="244"/>
      <c r="AZ90" s="281" t="s">
        <v>385</v>
      </c>
      <c r="BA90" s="281" t="s">
        <v>597</v>
      </c>
      <c r="BB90" s="281" t="s">
        <v>598</v>
      </c>
      <c r="BC90" s="281" t="s">
        <v>266</v>
      </c>
      <c r="BD90" s="281" t="s">
        <v>266</v>
      </c>
      <c r="BE90" s="281" t="s">
        <v>250</v>
      </c>
      <c r="BF90" s="281" t="s">
        <v>597</v>
      </c>
      <c r="BG90" s="281" t="s">
        <v>599</v>
      </c>
      <c r="BH90" s="281" t="s">
        <v>600</v>
      </c>
      <c r="BI90" s="281" t="s">
        <v>263</v>
      </c>
      <c r="BJ90" s="281" t="s">
        <v>601</v>
      </c>
      <c r="BK90" s="281" t="s">
        <v>602</v>
      </c>
      <c r="BL90" s="281" t="s">
        <v>603</v>
      </c>
      <c r="BM90" s="281" t="s">
        <v>266</v>
      </c>
      <c r="BN90" s="281" t="s">
        <v>266</v>
      </c>
      <c r="BO90" s="244"/>
      <c r="BP90" s="281" t="s">
        <v>282</v>
      </c>
      <c r="BQ90" s="244"/>
    </row>
    <row r="91" spans="1:69" s="224" customFormat="1" hidden="1" x14ac:dyDescent="0.25">
      <c r="A91" s="287">
        <v>2020</v>
      </c>
      <c r="B91" s="288">
        <v>3</v>
      </c>
      <c r="C91" s="289" t="s">
        <v>243</v>
      </c>
      <c r="D91" s="289" t="s">
        <v>277</v>
      </c>
      <c r="E91" s="289" t="s">
        <v>244</v>
      </c>
      <c r="F91" s="289" t="s">
        <v>381</v>
      </c>
      <c r="G91" s="289" t="s">
        <v>386</v>
      </c>
      <c r="H91" s="289" t="s">
        <v>246</v>
      </c>
      <c r="I91" s="235"/>
      <c r="J91" s="289" t="s">
        <v>378</v>
      </c>
      <c r="K91" s="322">
        <v>0</v>
      </c>
      <c r="L91" s="290">
        <v>0</v>
      </c>
      <c r="M91" s="291">
        <v>47307.3</v>
      </c>
      <c r="N91" s="291">
        <v>-544.15</v>
      </c>
      <c r="O91" s="291">
        <v>-2592.0700000000002</v>
      </c>
      <c r="P91" s="292">
        <v>0</v>
      </c>
      <c r="Q91" s="292">
        <v>0</v>
      </c>
      <c r="R91" s="289" t="s">
        <v>273</v>
      </c>
      <c r="S91" s="235"/>
      <c r="T91" s="289" t="s">
        <v>274</v>
      </c>
      <c r="U91" s="289" t="s">
        <v>275</v>
      </c>
      <c r="V91" s="288">
        <v>0</v>
      </c>
      <c r="W91" s="287">
        <v>87</v>
      </c>
      <c r="X91" s="289" t="s">
        <v>250</v>
      </c>
      <c r="Y91" s="293">
        <v>43921</v>
      </c>
      <c r="Z91" s="293">
        <v>43921</v>
      </c>
      <c r="AA91" s="294">
        <v>43924.231805555559</v>
      </c>
      <c r="AB91" s="289" t="s">
        <v>276</v>
      </c>
      <c r="AC91" s="235"/>
      <c r="AD91" s="235"/>
      <c r="AE91" s="235"/>
      <c r="AF91" s="235"/>
      <c r="AG91" s="235"/>
      <c r="AH91" s="235"/>
      <c r="AI91" s="235"/>
      <c r="AJ91" s="235"/>
      <c r="AK91" s="235"/>
      <c r="AL91" s="235"/>
      <c r="AM91" s="235"/>
      <c r="AN91" s="235"/>
      <c r="AO91" s="235"/>
      <c r="AP91" s="235"/>
      <c r="AQ91" s="235"/>
      <c r="AR91" s="235"/>
      <c r="AS91" s="235"/>
      <c r="AT91" s="235"/>
      <c r="AU91" s="235"/>
      <c r="AV91" s="235"/>
      <c r="AW91" s="235"/>
      <c r="AX91" s="235"/>
      <c r="AY91" s="235"/>
      <c r="AZ91" s="289" t="s">
        <v>387</v>
      </c>
      <c r="BA91" s="289" t="s">
        <v>256</v>
      </c>
      <c r="BB91" s="289" t="s">
        <v>257</v>
      </c>
      <c r="BC91" s="289" t="s">
        <v>258</v>
      </c>
      <c r="BD91" s="289" t="s">
        <v>259</v>
      </c>
      <c r="BE91" s="289" t="s">
        <v>626</v>
      </c>
      <c r="BF91" s="289" t="s">
        <v>256</v>
      </c>
      <c r="BG91" s="289" t="s">
        <v>261</v>
      </c>
      <c r="BH91" s="289" t="s">
        <v>262</v>
      </c>
      <c r="BI91" s="289" t="s">
        <v>263</v>
      </c>
      <c r="BJ91" s="289" t="s">
        <v>264</v>
      </c>
      <c r="BK91" s="289" t="s">
        <v>279</v>
      </c>
      <c r="BL91" s="289" t="s">
        <v>265</v>
      </c>
      <c r="BM91" s="289" t="s">
        <v>627</v>
      </c>
      <c r="BN91" s="289" t="s">
        <v>267</v>
      </c>
      <c r="BO91" s="235"/>
      <c r="BP91" s="289" t="s">
        <v>282</v>
      </c>
      <c r="BQ91" s="303"/>
    </row>
    <row r="92" spans="1:69" s="224" customFormat="1" hidden="1" x14ac:dyDescent="0.25">
      <c r="A92" s="279">
        <v>2020</v>
      </c>
      <c r="B92" s="280">
        <v>3</v>
      </c>
      <c r="C92" s="281" t="s">
        <v>243</v>
      </c>
      <c r="D92" s="281" t="s">
        <v>277</v>
      </c>
      <c r="E92" s="281" t="s">
        <v>244</v>
      </c>
      <c r="F92" s="281" t="s">
        <v>381</v>
      </c>
      <c r="G92" s="281" t="s">
        <v>386</v>
      </c>
      <c r="H92" s="281" t="s">
        <v>246</v>
      </c>
      <c r="I92" s="244"/>
      <c r="J92" s="281" t="s">
        <v>378</v>
      </c>
      <c r="K92" s="321">
        <v>0</v>
      </c>
      <c r="L92" s="282">
        <v>-12654683.720000001</v>
      </c>
      <c r="M92" s="283">
        <v>0</v>
      </c>
      <c r="N92" s="283">
        <v>0</v>
      </c>
      <c r="O92" s="283">
        <v>0</v>
      </c>
      <c r="P92" s="284">
        <v>0</v>
      </c>
      <c r="Q92" s="284">
        <v>0</v>
      </c>
      <c r="R92" s="281" t="s">
        <v>390</v>
      </c>
      <c r="S92" s="244"/>
      <c r="T92" s="281" t="s">
        <v>274</v>
      </c>
      <c r="U92" s="281" t="s">
        <v>391</v>
      </c>
      <c r="V92" s="280">
        <v>0</v>
      </c>
      <c r="W92" s="279">
        <v>86</v>
      </c>
      <c r="X92" s="281" t="s">
        <v>250</v>
      </c>
      <c r="Y92" s="285">
        <v>43921</v>
      </c>
      <c r="Z92" s="285">
        <v>43921</v>
      </c>
      <c r="AA92" s="286">
        <v>43924.231805555559</v>
      </c>
      <c r="AB92" s="281" t="s">
        <v>276</v>
      </c>
      <c r="AC92" s="244"/>
      <c r="AD92" s="244"/>
      <c r="AE92" s="244"/>
      <c r="AF92" s="244"/>
      <c r="AG92" s="244"/>
      <c r="AH92" s="244"/>
      <c r="AI92" s="244"/>
      <c r="AJ92" s="244"/>
      <c r="AK92" s="244"/>
      <c r="AL92" s="244"/>
      <c r="AM92" s="244"/>
      <c r="AN92" s="244"/>
      <c r="AO92" s="244"/>
      <c r="AP92" s="244"/>
      <c r="AQ92" s="244"/>
      <c r="AR92" s="244"/>
      <c r="AS92" s="244"/>
      <c r="AT92" s="244"/>
      <c r="AU92" s="244"/>
      <c r="AV92" s="244"/>
      <c r="AW92" s="244"/>
      <c r="AX92" s="244"/>
      <c r="AY92" s="244"/>
      <c r="AZ92" s="281" t="s">
        <v>387</v>
      </c>
      <c r="BA92" s="281" t="s">
        <v>256</v>
      </c>
      <c r="BB92" s="281" t="s">
        <v>257</v>
      </c>
      <c r="BC92" s="281" t="s">
        <v>258</v>
      </c>
      <c r="BD92" s="281" t="s">
        <v>259</v>
      </c>
      <c r="BE92" s="281" t="s">
        <v>626</v>
      </c>
      <c r="BF92" s="281" t="s">
        <v>256</v>
      </c>
      <c r="BG92" s="281" t="s">
        <v>261</v>
      </c>
      <c r="BH92" s="281" t="s">
        <v>262</v>
      </c>
      <c r="BI92" s="281" t="s">
        <v>263</v>
      </c>
      <c r="BJ92" s="281" t="s">
        <v>264</v>
      </c>
      <c r="BK92" s="281" t="s">
        <v>279</v>
      </c>
      <c r="BL92" s="281" t="s">
        <v>265</v>
      </c>
      <c r="BM92" s="281" t="s">
        <v>627</v>
      </c>
      <c r="BN92" s="281" t="s">
        <v>267</v>
      </c>
      <c r="BO92" s="244"/>
      <c r="BP92" s="281" t="s">
        <v>282</v>
      </c>
      <c r="BQ92" s="244"/>
    </row>
    <row r="93" spans="1:69" s="224" customFormat="1" hidden="1" x14ac:dyDescent="0.25">
      <c r="A93" s="287">
        <v>2020</v>
      </c>
      <c r="B93" s="288">
        <v>3</v>
      </c>
      <c r="C93" s="289" t="s">
        <v>243</v>
      </c>
      <c r="D93" s="289" t="s">
        <v>277</v>
      </c>
      <c r="E93" s="289" t="s">
        <v>244</v>
      </c>
      <c r="F93" s="289" t="s">
        <v>381</v>
      </c>
      <c r="G93" s="289" t="s">
        <v>386</v>
      </c>
      <c r="H93" s="289" t="s">
        <v>592</v>
      </c>
      <c r="I93" s="235"/>
      <c r="J93" s="289" t="s">
        <v>378</v>
      </c>
      <c r="K93" s="322">
        <v>0</v>
      </c>
      <c r="L93" s="290">
        <v>0</v>
      </c>
      <c r="M93" s="291">
        <v>3705.64</v>
      </c>
      <c r="N93" s="291">
        <v>-31.45</v>
      </c>
      <c r="O93" s="291">
        <v>-243.83</v>
      </c>
      <c r="P93" s="292">
        <v>0</v>
      </c>
      <c r="Q93" s="292">
        <v>0</v>
      </c>
      <c r="R93" s="289" t="s">
        <v>273</v>
      </c>
      <c r="S93" s="235"/>
      <c r="T93" s="289" t="s">
        <v>274</v>
      </c>
      <c r="U93" s="289" t="s">
        <v>275</v>
      </c>
      <c r="V93" s="288">
        <v>0</v>
      </c>
      <c r="W93" s="287">
        <v>66</v>
      </c>
      <c r="X93" s="289" t="s">
        <v>250</v>
      </c>
      <c r="Y93" s="293">
        <v>43921</v>
      </c>
      <c r="Z93" s="293">
        <v>43921</v>
      </c>
      <c r="AA93" s="294">
        <v>43922.643090277779</v>
      </c>
      <c r="AB93" s="289" t="s">
        <v>276</v>
      </c>
      <c r="AC93" s="235"/>
      <c r="AD93" s="235"/>
      <c r="AE93" s="235"/>
      <c r="AF93" s="235"/>
      <c r="AG93" s="235"/>
      <c r="AH93" s="235"/>
      <c r="AI93" s="235"/>
      <c r="AJ93" s="235"/>
      <c r="AK93" s="235"/>
      <c r="AL93" s="235"/>
      <c r="AM93" s="235"/>
      <c r="AN93" s="235"/>
      <c r="AO93" s="235"/>
      <c r="AP93" s="235"/>
      <c r="AQ93" s="235"/>
      <c r="AR93" s="235"/>
      <c r="AS93" s="235"/>
      <c r="AT93" s="235"/>
      <c r="AU93" s="235"/>
      <c r="AV93" s="235"/>
      <c r="AW93" s="235"/>
      <c r="AX93" s="235"/>
      <c r="AY93" s="235"/>
      <c r="AZ93" s="289" t="s">
        <v>387</v>
      </c>
      <c r="BA93" s="289" t="s">
        <v>597</v>
      </c>
      <c r="BB93" s="289" t="s">
        <v>598</v>
      </c>
      <c r="BC93" s="289" t="s">
        <v>266</v>
      </c>
      <c r="BD93" s="289" t="s">
        <v>266</v>
      </c>
      <c r="BE93" s="289" t="s">
        <v>250</v>
      </c>
      <c r="BF93" s="289" t="s">
        <v>597</v>
      </c>
      <c r="BG93" s="289" t="s">
        <v>599</v>
      </c>
      <c r="BH93" s="289" t="s">
        <v>600</v>
      </c>
      <c r="BI93" s="289" t="s">
        <v>263</v>
      </c>
      <c r="BJ93" s="289" t="s">
        <v>601</v>
      </c>
      <c r="BK93" s="289" t="s">
        <v>602</v>
      </c>
      <c r="BL93" s="289" t="s">
        <v>603</v>
      </c>
      <c r="BM93" s="289" t="s">
        <v>266</v>
      </c>
      <c r="BN93" s="289" t="s">
        <v>266</v>
      </c>
      <c r="BO93" s="235"/>
      <c r="BP93" s="289" t="s">
        <v>282</v>
      </c>
      <c r="BQ93" s="303"/>
    </row>
    <row r="94" spans="1:69" s="224" customFormat="1" hidden="1" x14ac:dyDescent="0.25">
      <c r="A94" s="279">
        <v>2020</v>
      </c>
      <c r="B94" s="280">
        <v>3</v>
      </c>
      <c r="C94" s="281" t="s">
        <v>243</v>
      </c>
      <c r="D94" s="281" t="s">
        <v>277</v>
      </c>
      <c r="E94" s="281" t="s">
        <v>244</v>
      </c>
      <c r="F94" s="281" t="s">
        <v>381</v>
      </c>
      <c r="G94" s="281" t="s">
        <v>386</v>
      </c>
      <c r="H94" s="281" t="s">
        <v>592</v>
      </c>
      <c r="I94" s="244"/>
      <c r="J94" s="281" t="s">
        <v>378</v>
      </c>
      <c r="K94" s="321">
        <v>0</v>
      </c>
      <c r="L94" s="282">
        <v>0</v>
      </c>
      <c r="M94" s="283">
        <v>6930.78</v>
      </c>
      <c r="N94" s="283">
        <v>-79.72</v>
      </c>
      <c r="O94" s="283">
        <v>-379.76</v>
      </c>
      <c r="P94" s="284">
        <v>0</v>
      </c>
      <c r="Q94" s="284">
        <v>0</v>
      </c>
      <c r="R94" s="281" t="s">
        <v>273</v>
      </c>
      <c r="S94" s="244"/>
      <c r="T94" s="281" t="s">
        <v>274</v>
      </c>
      <c r="U94" s="281" t="s">
        <v>275</v>
      </c>
      <c r="V94" s="280">
        <v>0</v>
      </c>
      <c r="W94" s="279">
        <v>87</v>
      </c>
      <c r="X94" s="281" t="s">
        <v>250</v>
      </c>
      <c r="Y94" s="285">
        <v>43921</v>
      </c>
      <c r="Z94" s="285">
        <v>43921</v>
      </c>
      <c r="AA94" s="286">
        <v>43924.231805555559</v>
      </c>
      <c r="AB94" s="281" t="s">
        <v>276</v>
      </c>
      <c r="AC94" s="244"/>
      <c r="AD94" s="244"/>
      <c r="AE94" s="244"/>
      <c r="AF94" s="244"/>
      <c r="AG94" s="244"/>
      <c r="AH94" s="244"/>
      <c r="AI94" s="244"/>
      <c r="AJ94" s="244"/>
      <c r="AK94" s="244"/>
      <c r="AL94" s="244"/>
      <c r="AM94" s="244"/>
      <c r="AN94" s="244"/>
      <c r="AO94" s="244"/>
      <c r="AP94" s="244"/>
      <c r="AQ94" s="244"/>
      <c r="AR94" s="244"/>
      <c r="AS94" s="244"/>
      <c r="AT94" s="244"/>
      <c r="AU94" s="244"/>
      <c r="AV94" s="244"/>
      <c r="AW94" s="244"/>
      <c r="AX94" s="244"/>
      <c r="AY94" s="244"/>
      <c r="AZ94" s="281" t="s">
        <v>387</v>
      </c>
      <c r="BA94" s="281" t="s">
        <v>597</v>
      </c>
      <c r="BB94" s="281" t="s">
        <v>598</v>
      </c>
      <c r="BC94" s="281" t="s">
        <v>266</v>
      </c>
      <c r="BD94" s="281" t="s">
        <v>266</v>
      </c>
      <c r="BE94" s="281" t="s">
        <v>250</v>
      </c>
      <c r="BF94" s="281" t="s">
        <v>597</v>
      </c>
      <c r="BG94" s="281" t="s">
        <v>599</v>
      </c>
      <c r="BH94" s="281" t="s">
        <v>600</v>
      </c>
      <c r="BI94" s="281" t="s">
        <v>263</v>
      </c>
      <c r="BJ94" s="281" t="s">
        <v>601</v>
      </c>
      <c r="BK94" s="281" t="s">
        <v>602</v>
      </c>
      <c r="BL94" s="281" t="s">
        <v>603</v>
      </c>
      <c r="BM94" s="281" t="s">
        <v>266</v>
      </c>
      <c r="BN94" s="281" t="s">
        <v>266</v>
      </c>
      <c r="BO94" s="244"/>
      <c r="BP94" s="281" t="s">
        <v>282</v>
      </c>
      <c r="BQ94" s="244"/>
    </row>
    <row r="95" spans="1:69" s="224" customFormat="1" hidden="1" x14ac:dyDescent="0.25">
      <c r="A95" s="287">
        <v>2020</v>
      </c>
      <c r="B95" s="288">
        <v>3</v>
      </c>
      <c r="C95" s="289" t="s">
        <v>243</v>
      </c>
      <c r="D95" s="289" t="s">
        <v>277</v>
      </c>
      <c r="E95" s="289" t="s">
        <v>244</v>
      </c>
      <c r="F95" s="289" t="s">
        <v>381</v>
      </c>
      <c r="G95" s="289" t="s">
        <v>386</v>
      </c>
      <c r="H95" s="289" t="s">
        <v>592</v>
      </c>
      <c r="I95" s="235"/>
      <c r="J95" s="289" t="s">
        <v>378</v>
      </c>
      <c r="K95" s="322">
        <v>0</v>
      </c>
      <c r="L95" s="290">
        <v>874524.58</v>
      </c>
      <c r="M95" s="291">
        <v>0</v>
      </c>
      <c r="N95" s="291">
        <v>0</v>
      </c>
      <c r="O95" s="291">
        <v>0</v>
      </c>
      <c r="P95" s="292">
        <v>0</v>
      </c>
      <c r="Q95" s="292">
        <v>0</v>
      </c>
      <c r="R95" s="289" t="s">
        <v>390</v>
      </c>
      <c r="S95" s="235"/>
      <c r="T95" s="289" t="s">
        <v>274</v>
      </c>
      <c r="U95" s="289" t="s">
        <v>391</v>
      </c>
      <c r="V95" s="288">
        <v>0</v>
      </c>
      <c r="W95" s="287">
        <v>64</v>
      </c>
      <c r="X95" s="289" t="s">
        <v>250</v>
      </c>
      <c r="Y95" s="293">
        <v>43921</v>
      </c>
      <c r="Z95" s="293">
        <v>43921</v>
      </c>
      <c r="AA95" s="294">
        <v>43922.643090277779</v>
      </c>
      <c r="AB95" s="289" t="s">
        <v>276</v>
      </c>
      <c r="AC95" s="235"/>
      <c r="AD95" s="235"/>
      <c r="AE95" s="235"/>
      <c r="AF95" s="235"/>
      <c r="AG95" s="235"/>
      <c r="AH95" s="235"/>
      <c r="AI95" s="235"/>
      <c r="AJ95" s="235"/>
      <c r="AK95" s="235"/>
      <c r="AL95" s="235"/>
      <c r="AM95" s="235"/>
      <c r="AN95" s="235"/>
      <c r="AO95" s="235"/>
      <c r="AP95" s="235"/>
      <c r="AQ95" s="235"/>
      <c r="AR95" s="235"/>
      <c r="AS95" s="235"/>
      <c r="AT95" s="235"/>
      <c r="AU95" s="235"/>
      <c r="AV95" s="235"/>
      <c r="AW95" s="235"/>
      <c r="AX95" s="235"/>
      <c r="AY95" s="235"/>
      <c r="AZ95" s="289" t="s">
        <v>387</v>
      </c>
      <c r="BA95" s="289" t="s">
        <v>597</v>
      </c>
      <c r="BB95" s="289" t="s">
        <v>598</v>
      </c>
      <c r="BC95" s="289" t="s">
        <v>266</v>
      </c>
      <c r="BD95" s="289" t="s">
        <v>266</v>
      </c>
      <c r="BE95" s="289" t="s">
        <v>250</v>
      </c>
      <c r="BF95" s="289" t="s">
        <v>597</v>
      </c>
      <c r="BG95" s="289" t="s">
        <v>599</v>
      </c>
      <c r="BH95" s="289" t="s">
        <v>600</v>
      </c>
      <c r="BI95" s="289" t="s">
        <v>263</v>
      </c>
      <c r="BJ95" s="289" t="s">
        <v>601</v>
      </c>
      <c r="BK95" s="289" t="s">
        <v>602</v>
      </c>
      <c r="BL95" s="289" t="s">
        <v>603</v>
      </c>
      <c r="BM95" s="289" t="s">
        <v>266</v>
      </c>
      <c r="BN95" s="289" t="s">
        <v>266</v>
      </c>
      <c r="BO95" s="235"/>
      <c r="BP95" s="289" t="s">
        <v>282</v>
      </c>
      <c r="BQ95" s="303"/>
    </row>
    <row r="96" spans="1:69" s="224" customFormat="1" hidden="1" x14ac:dyDescent="0.25">
      <c r="A96" s="279">
        <v>2020</v>
      </c>
      <c r="B96" s="280">
        <v>3</v>
      </c>
      <c r="C96" s="281" t="s">
        <v>243</v>
      </c>
      <c r="D96" s="281" t="s">
        <v>277</v>
      </c>
      <c r="E96" s="281" t="s">
        <v>244</v>
      </c>
      <c r="F96" s="281" t="s">
        <v>381</v>
      </c>
      <c r="G96" s="281" t="s">
        <v>386</v>
      </c>
      <c r="H96" s="281" t="s">
        <v>592</v>
      </c>
      <c r="I96" s="244"/>
      <c r="J96" s="281" t="s">
        <v>378</v>
      </c>
      <c r="K96" s="321">
        <v>0</v>
      </c>
      <c r="L96" s="282">
        <v>-1853979.4</v>
      </c>
      <c r="M96" s="283">
        <v>0</v>
      </c>
      <c r="N96" s="283">
        <v>0</v>
      </c>
      <c r="O96" s="283">
        <v>0</v>
      </c>
      <c r="P96" s="284">
        <v>0</v>
      </c>
      <c r="Q96" s="284">
        <v>0</v>
      </c>
      <c r="R96" s="281" t="s">
        <v>390</v>
      </c>
      <c r="S96" s="244"/>
      <c r="T96" s="281" t="s">
        <v>274</v>
      </c>
      <c r="U96" s="281" t="s">
        <v>391</v>
      </c>
      <c r="V96" s="280">
        <v>0</v>
      </c>
      <c r="W96" s="279">
        <v>86</v>
      </c>
      <c r="X96" s="281" t="s">
        <v>250</v>
      </c>
      <c r="Y96" s="285">
        <v>43921</v>
      </c>
      <c r="Z96" s="285">
        <v>43921</v>
      </c>
      <c r="AA96" s="286">
        <v>43924.231805555559</v>
      </c>
      <c r="AB96" s="281" t="s">
        <v>276</v>
      </c>
      <c r="AC96" s="244"/>
      <c r="AD96" s="244"/>
      <c r="AE96" s="244"/>
      <c r="AF96" s="244"/>
      <c r="AG96" s="244"/>
      <c r="AH96" s="244"/>
      <c r="AI96" s="244"/>
      <c r="AJ96" s="244"/>
      <c r="AK96" s="244"/>
      <c r="AL96" s="244"/>
      <c r="AM96" s="244"/>
      <c r="AN96" s="244"/>
      <c r="AO96" s="244"/>
      <c r="AP96" s="244"/>
      <c r="AQ96" s="244"/>
      <c r="AR96" s="244"/>
      <c r="AS96" s="244"/>
      <c r="AT96" s="244"/>
      <c r="AU96" s="244"/>
      <c r="AV96" s="244"/>
      <c r="AW96" s="244"/>
      <c r="AX96" s="244"/>
      <c r="AY96" s="244"/>
      <c r="AZ96" s="281" t="s">
        <v>387</v>
      </c>
      <c r="BA96" s="281" t="s">
        <v>597</v>
      </c>
      <c r="BB96" s="281" t="s">
        <v>598</v>
      </c>
      <c r="BC96" s="281" t="s">
        <v>266</v>
      </c>
      <c r="BD96" s="281" t="s">
        <v>266</v>
      </c>
      <c r="BE96" s="281" t="s">
        <v>250</v>
      </c>
      <c r="BF96" s="281" t="s">
        <v>597</v>
      </c>
      <c r="BG96" s="281" t="s">
        <v>599</v>
      </c>
      <c r="BH96" s="281" t="s">
        <v>600</v>
      </c>
      <c r="BI96" s="281" t="s">
        <v>263</v>
      </c>
      <c r="BJ96" s="281" t="s">
        <v>601</v>
      </c>
      <c r="BK96" s="281" t="s">
        <v>602</v>
      </c>
      <c r="BL96" s="281" t="s">
        <v>603</v>
      </c>
      <c r="BM96" s="281" t="s">
        <v>266</v>
      </c>
      <c r="BN96" s="281" t="s">
        <v>266</v>
      </c>
      <c r="BO96" s="244"/>
      <c r="BP96" s="281" t="s">
        <v>282</v>
      </c>
      <c r="BQ96" s="244"/>
    </row>
    <row r="97" spans="1:69" s="224" customFormat="1" hidden="1" x14ac:dyDescent="0.25">
      <c r="A97" s="287">
        <v>2020</v>
      </c>
      <c r="B97" s="288">
        <v>3</v>
      </c>
      <c r="C97" s="289" t="s">
        <v>243</v>
      </c>
      <c r="D97" s="289" t="s">
        <v>277</v>
      </c>
      <c r="E97" s="289" t="s">
        <v>244</v>
      </c>
      <c r="F97" s="289" t="s">
        <v>381</v>
      </c>
      <c r="G97" s="289" t="s">
        <v>388</v>
      </c>
      <c r="H97" s="289" t="s">
        <v>246</v>
      </c>
      <c r="I97" s="235"/>
      <c r="J97" s="289" t="s">
        <v>54</v>
      </c>
      <c r="K97" s="322">
        <v>0</v>
      </c>
      <c r="L97" s="290">
        <v>0</v>
      </c>
      <c r="M97" s="291">
        <v>28043.119999999999</v>
      </c>
      <c r="N97" s="291">
        <v>0</v>
      </c>
      <c r="O97" s="291">
        <v>962.59</v>
      </c>
      <c r="P97" s="292">
        <v>0</v>
      </c>
      <c r="Q97" s="292">
        <v>0</v>
      </c>
      <c r="R97" s="289" t="s">
        <v>273</v>
      </c>
      <c r="S97" s="235"/>
      <c r="T97" s="289" t="s">
        <v>274</v>
      </c>
      <c r="U97" s="289" t="s">
        <v>275</v>
      </c>
      <c r="V97" s="288">
        <v>0</v>
      </c>
      <c r="W97" s="287">
        <v>87</v>
      </c>
      <c r="X97" s="289" t="s">
        <v>250</v>
      </c>
      <c r="Y97" s="293">
        <v>43921</v>
      </c>
      <c r="Z97" s="293">
        <v>43921</v>
      </c>
      <c r="AA97" s="294">
        <v>43924.231805555559</v>
      </c>
      <c r="AB97" s="289" t="s">
        <v>276</v>
      </c>
      <c r="AC97" s="235"/>
      <c r="AD97" s="235"/>
      <c r="AE97" s="235"/>
      <c r="AF97" s="235"/>
      <c r="AG97" s="235"/>
      <c r="AH97" s="235"/>
      <c r="AI97" s="235"/>
      <c r="AJ97" s="235"/>
      <c r="AK97" s="235"/>
      <c r="AL97" s="235"/>
      <c r="AM97" s="235"/>
      <c r="AN97" s="235"/>
      <c r="AO97" s="235"/>
      <c r="AP97" s="235"/>
      <c r="AQ97" s="235"/>
      <c r="AR97" s="235"/>
      <c r="AS97" s="235"/>
      <c r="AT97" s="235"/>
      <c r="AU97" s="235"/>
      <c r="AV97" s="235"/>
      <c r="AW97" s="235"/>
      <c r="AX97" s="235"/>
      <c r="AY97" s="235"/>
      <c r="AZ97" s="289" t="s">
        <v>389</v>
      </c>
      <c r="BA97" s="289" t="s">
        <v>256</v>
      </c>
      <c r="BB97" s="289" t="s">
        <v>257</v>
      </c>
      <c r="BC97" s="289" t="s">
        <v>258</v>
      </c>
      <c r="BD97" s="289" t="s">
        <v>259</v>
      </c>
      <c r="BE97" s="289" t="s">
        <v>626</v>
      </c>
      <c r="BF97" s="289" t="s">
        <v>256</v>
      </c>
      <c r="BG97" s="289" t="s">
        <v>261</v>
      </c>
      <c r="BH97" s="289" t="s">
        <v>262</v>
      </c>
      <c r="BI97" s="289" t="s">
        <v>263</v>
      </c>
      <c r="BJ97" s="289" t="s">
        <v>264</v>
      </c>
      <c r="BK97" s="289" t="s">
        <v>279</v>
      </c>
      <c r="BL97" s="289" t="s">
        <v>265</v>
      </c>
      <c r="BM97" s="289" t="s">
        <v>627</v>
      </c>
      <c r="BN97" s="289" t="s">
        <v>267</v>
      </c>
      <c r="BO97" s="235"/>
      <c r="BP97" s="289" t="s">
        <v>282</v>
      </c>
      <c r="BQ97" s="303"/>
    </row>
    <row r="98" spans="1:69" s="224" customFormat="1" hidden="1" x14ac:dyDescent="0.25">
      <c r="A98" s="279">
        <v>2020</v>
      </c>
      <c r="B98" s="280">
        <v>3</v>
      </c>
      <c r="C98" s="281" t="s">
        <v>243</v>
      </c>
      <c r="D98" s="281" t="s">
        <v>277</v>
      </c>
      <c r="E98" s="281" t="s">
        <v>244</v>
      </c>
      <c r="F98" s="281" t="s">
        <v>381</v>
      </c>
      <c r="G98" s="281" t="s">
        <v>388</v>
      </c>
      <c r="H98" s="281" t="s">
        <v>592</v>
      </c>
      <c r="I98" s="244"/>
      <c r="J98" s="281" t="s">
        <v>54</v>
      </c>
      <c r="K98" s="321">
        <v>0</v>
      </c>
      <c r="L98" s="282">
        <v>0</v>
      </c>
      <c r="M98" s="283">
        <v>17744.990000000002</v>
      </c>
      <c r="N98" s="283">
        <v>-328.61</v>
      </c>
      <c r="O98" s="283">
        <v>-2547.5500000000002</v>
      </c>
      <c r="P98" s="284">
        <v>0</v>
      </c>
      <c r="Q98" s="284">
        <v>0</v>
      </c>
      <c r="R98" s="281" t="s">
        <v>273</v>
      </c>
      <c r="S98" s="244"/>
      <c r="T98" s="281" t="s">
        <v>274</v>
      </c>
      <c r="U98" s="281" t="s">
        <v>275</v>
      </c>
      <c r="V98" s="280">
        <v>0</v>
      </c>
      <c r="W98" s="279">
        <v>66</v>
      </c>
      <c r="X98" s="281" t="s">
        <v>250</v>
      </c>
      <c r="Y98" s="285">
        <v>43921</v>
      </c>
      <c r="Z98" s="285">
        <v>43921</v>
      </c>
      <c r="AA98" s="286">
        <v>43922.643090277779</v>
      </c>
      <c r="AB98" s="281" t="s">
        <v>276</v>
      </c>
      <c r="AC98" s="244"/>
      <c r="AD98" s="244"/>
      <c r="AE98" s="244"/>
      <c r="AF98" s="244"/>
      <c r="AG98" s="244"/>
      <c r="AH98" s="244"/>
      <c r="AI98" s="244"/>
      <c r="AJ98" s="244"/>
      <c r="AK98" s="244"/>
      <c r="AL98" s="244"/>
      <c r="AM98" s="244"/>
      <c r="AN98" s="244"/>
      <c r="AO98" s="244"/>
      <c r="AP98" s="244"/>
      <c r="AQ98" s="244"/>
      <c r="AR98" s="244"/>
      <c r="AS98" s="244"/>
      <c r="AT98" s="244"/>
      <c r="AU98" s="244"/>
      <c r="AV98" s="244"/>
      <c r="AW98" s="244"/>
      <c r="AX98" s="244"/>
      <c r="AY98" s="244"/>
      <c r="AZ98" s="281" t="s">
        <v>389</v>
      </c>
      <c r="BA98" s="281" t="s">
        <v>597</v>
      </c>
      <c r="BB98" s="281" t="s">
        <v>598</v>
      </c>
      <c r="BC98" s="281" t="s">
        <v>266</v>
      </c>
      <c r="BD98" s="281" t="s">
        <v>266</v>
      </c>
      <c r="BE98" s="281" t="s">
        <v>250</v>
      </c>
      <c r="BF98" s="281" t="s">
        <v>597</v>
      </c>
      <c r="BG98" s="281" t="s">
        <v>599</v>
      </c>
      <c r="BH98" s="281" t="s">
        <v>600</v>
      </c>
      <c r="BI98" s="281" t="s">
        <v>263</v>
      </c>
      <c r="BJ98" s="281" t="s">
        <v>601</v>
      </c>
      <c r="BK98" s="281" t="s">
        <v>602</v>
      </c>
      <c r="BL98" s="281" t="s">
        <v>603</v>
      </c>
      <c r="BM98" s="281" t="s">
        <v>266</v>
      </c>
      <c r="BN98" s="281" t="s">
        <v>266</v>
      </c>
      <c r="BO98" s="244"/>
      <c r="BP98" s="281" t="s">
        <v>282</v>
      </c>
      <c r="BQ98" s="244"/>
    </row>
    <row r="99" spans="1:69" s="224" customFormat="1" hidden="1" x14ac:dyDescent="0.25">
      <c r="A99" s="287">
        <v>2020</v>
      </c>
      <c r="B99" s="288">
        <v>3</v>
      </c>
      <c r="C99" s="289" t="s">
        <v>243</v>
      </c>
      <c r="D99" s="289" t="s">
        <v>277</v>
      </c>
      <c r="E99" s="289" t="s">
        <v>244</v>
      </c>
      <c r="F99" s="289" t="s">
        <v>381</v>
      </c>
      <c r="G99" s="289" t="s">
        <v>388</v>
      </c>
      <c r="H99" s="289" t="s">
        <v>592</v>
      </c>
      <c r="I99" s="235"/>
      <c r="J99" s="289" t="s">
        <v>54</v>
      </c>
      <c r="K99" s="322">
        <v>0</v>
      </c>
      <c r="L99" s="290">
        <v>0</v>
      </c>
      <c r="M99" s="291">
        <v>-22149.23</v>
      </c>
      <c r="N99" s="291">
        <v>0</v>
      </c>
      <c r="O99" s="291">
        <v>-760.28</v>
      </c>
      <c r="P99" s="292">
        <v>0</v>
      </c>
      <c r="Q99" s="292">
        <v>0</v>
      </c>
      <c r="R99" s="289" t="s">
        <v>273</v>
      </c>
      <c r="S99" s="235"/>
      <c r="T99" s="289" t="s">
        <v>274</v>
      </c>
      <c r="U99" s="289" t="s">
        <v>275</v>
      </c>
      <c r="V99" s="288">
        <v>0</v>
      </c>
      <c r="W99" s="287">
        <v>87</v>
      </c>
      <c r="X99" s="289" t="s">
        <v>250</v>
      </c>
      <c r="Y99" s="293">
        <v>43921</v>
      </c>
      <c r="Z99" s="293">
        <v>43921</v>
      </c>
      <c r="AA99" s="294">
        <v>43924.231805555559</v>
      </c>
      <c r="AB99" s="289" t="s">
        <v>276</v>
      </c>
      <c r="AC99" s="235"/>
      <c r="AD99" s="235"/>
      <c r="AE99" s="235"/>
      <c r="AF99" s="235"/>
      <c r="AG99" s="235"/>
      <c r="AH99" s="235"/>
      <c r="AI99" s="235"/>
      <c r="AJ99" s="235"/>
      <c r="AK99" s="235"/>
      <c r="AL99" s="235"/>
      <c r="AM99" s="235"/>
      <c r="AN99" s="235"/>
      <c r="AO99" s="235"/>
      <c r="AP99" s="235"/>
      <c r="AQ99" s="235"/>
      <c r="AR99" s="235"/>
      <c r="AS99" s="235"/>
      <c r="AT99" s="235"/>
      <c r="AU99" s="235"/>
      <c r="AV99" s="235"/>
      <c r="AW99" s="235"/>
      <c r="AX99" s="235"/>
      <c r="AY99" s="235"/>
      <c r="AZ99" s="289" t="s">
        <v>389</v>
      </c>
      <c r="BA99" s="289" t="s">
        <v>597</v>
      </c>
      <c r="BB99" s="289" t="s">
        <v>598</v>
      </c>
      <c r="BC99" s="289" t="s">
        <v>266</v>
      </c>
      <c r="BD99" s="289" t="s">
        <v>266</v>
      </c>
      <c r="BE99" s="289" t="s">
        <v>250</v>
      </c>
      <c r="BF99" s="289" t="s">
        <v>597</v>
      </c>
      <c r="BG99" s="289" t="s">
        <v>599</v>
      </c>
      <c r="BH99" s="289" t="s">
        <v>600</v>
      </c>
      <c r="BI99" s="289" t="s">
        <v>263</v>
      </c>
      <c r="BJ99" s="289" t="s">
        <v>601</v>
      </c>
      <c r="BK99" s="289" t="s">
        <v>602</v>
      </c>
      <c r="BL99" s="289" t="s">
        <v>603</v>
      </c>
      <c r="BM99" s="289" t="s">
        <v>266</v>
      </c>
      <c r="BN99" s="289" t="s">
        <v>266</v>
      </c>
      <c r="BO99" s="235"/>
      <c r="BP99" s="289" t="s">
        <v>282</v>
      </c>
      <c r="BQ99" s="303"/>
    </row>
    <row r="100" spans="1:69" s="224" customFormat="1" hidden="1" x14ac:dyDescent="0.25">
      <c r="A100" s="279">
        <v>2020</v>
      </c>
      <c r="B100" s="280">
        <v>3</v>
      </c>
      <c r="C100" s="281" t="s">
        <v>243</v>
      </c>
      <c r="D100" s="281" t="s">
        <v>277</v>
      </c>
      <c r="E100" s="281" t="s">
        <v>244</v>
      </c>
      <c r="F100" s="281" t="s">
        <v>381</v>
      </c>
      <c r="G100" s="281" t="s">
        <v>392</v>
      </c>
      <c r="H100" s="281" t="s">
        <v>246</v>
      </c>
      <c r="I100" s="244"/>
      <c r="J100" s="281" t="s">
        <v>378</v>
      </c>
      <c r="K100" s="321">
        <v>0</v>
      </c>
      <c r="L100" s="282">
        <v>0</v>
      </c>
      <c r="M100" s="283">
        <v>146892.57</v>
      </c>
      <c r="N100" s="283">
        <v>-1689.63</v>
      </c>
      <c r="O100" s="283">
        <v>-8048.55</v>
      </c>
      <c r="P100" s="284">
        <v>0</v>
      </c>
      <c r="Q100" s="284">
        <v>0</v>
      </c>
      <c r="R100" s="281" t="s">
        <v>273</v>
      </c>
      <c r="S100" s="244"/>
      <c r="T100" s="281" t="s">
        <v>274</v>
      </c>
      <c r="U100" s="281" t="s">
        <v>275</v>
      </c>
      <c r="V100" s="280">
        <v>0</v>
      </c>
      <c r="W100" s="279">
        <v>87</v>
      </c>
      <c r="X100" s="281" t="s">
        <v>250</v>
      </c>
      <c r="Y100" s="285">
        <v>43921</v>
      </c>
      <c r="Z100" s="285">
        <v>43921</v>
      </c>
      <c r="AA100" s="286">
        <v>43924.231805555559</v>
      </c>
      <c r="AB100" s="281" t="s">
        <v>276</v>
      </c>
      <c r="AC100" s="244"/>
      <c r="AD100" s="244"/>
      <c r="AE100" s="244"/>
      <c r="AF100" s="244"/>
      <c r="AG100" s="244"/>
      <c r="AH100" s="244"/>
      <c r="AI100" s="244"/>
      <c r="AJ100" s="244"/>
      <c r="AK100" s="244"/>
      <c r="AL100" s="244"/>
      <c r="AM100" s="244"/>
      <c r="AN100" s="244"/>
      <c r="AO100" s="244"/>
      <c r="AP100" s="244"/>
      <c r="AQ100" s="244"/>
      <c r="AR100" s="244"/>
      <c r="AS100" s="244"/>
      <c r="AT100" s="244"/>
      <c r="AU100" s="244"/>
      <c r="AV100" s="244"/>
      <c r="AW100" s="244"/>
      <c r="AX100" s="244"/>
      <c r="AY100" s="244"/>
      <c r="AZ100" s="281" t="s">
        <v>393</v>
      </c>
      <c r="BA100" s="281" t="s">
        <v>256</v>
      </c>
      <c r="BB100" s="281" t="s">
        <v>257</v>
      </c>
      <c r="BC100" s="281" t="s">
        <v>258</v>
      </c>
      <c r="BD100" s="281" t="s">
        <v>259</v>
      </c>
      <c r="BE100" s="281" t="s">
        <v>626</v>
      </c>
      <c r="BF100" s="281" t="s">
        <v>256</v>
      </c>
      <c r="BG100" s="281" t="s">
        <v>261</v>
      </c>
      <c r="BH100" s="281" t="s">
        <v>262</v>
      </c>
      <c r="BI100" s="281" t="s">
        <v>263</v>
      </c>
      <c r="BJ100" s="281" t="s">
        <v>264</v>
      </c>
      <c r="BK100" s="281" t="s">
        <v>279</v>
      </c>
      <c r="BL100" s="281" t="s">
        <v>265</v>
      </c>
      <c r="BM100" s="281" t="s">
        <v>627</v>
      </c>
      <c r="BN100" s="281" t="s">
        <v>267</v>
      </c>
      <c r="BO100" s="244"/>
      <c r="BP100" s="281" t="s">
        <v>282</v>
      </c>
      <c r="BQ100" s="244"/>
    </row>
    <row r="101" spans="1:69" s="224" customFormat="1" hidden="1" x14ac:dyDescent="0.25">
      <c r="A101" s="287">
        <v>2020</v>
      </c>
      <c r="B101" s="288">
        <v>3</v>
      </c>
      <c r="C101" s="289" t="s">
        <v>243</v>
      </c>
      <c r="D101" s="289" t="s">
        <v>277</v>
      </c>
      <c r="E101" s="289" t="s">
        <v>244</v>
      </c>
      <c r="F101" s="289" t="s">
        <v>381</v>
      </c>
      <c r="G101" s="289" t="s">
        <v>392</v>
      </c>
      <c r="H101" s="289" t="s">
        <v>246</v>
      </c>
      <c r="I101" s="235"/>
      <c r="J101" s="289" t="s">
        <v>378</v>
      </c>
      <c r="K101" s="322">
        <v>0</v>
      </c>
      <c r="L101" s="290">
        <v>-39293708.299999997</v>
      </c>
      <c r="M101" s="291">
        <v>0</v>
      </c>
      <c r="N101" s="291">
        <v>0</v>
      </c>
      <c r="O101" s="291">
        <v>0</v>
      </c>
      <c r="P101" s="292">
        <v>0</v>
      </c>
      <c r="Q101" s="292">
        <v>0</v>
      </c>
      <c r="R101" s="289" t="s">
        <v>390</v>
      </c>
      <c r="S101" s="235"/>
      <c r="T101" s="289" t="s">
        <v>274</v>
      </c>
      <c r="U101" s="289" t="s">
        <v>391</v>
      </c>
      <c r="V101" s="288">
        <v>0</v>
      </c>
      <c r="W101" s="287">
        <v>86</v>
      </c>
      <c r="X101" s="289" t="s">
        <v>250</v>
      </c>
      <c r="Y101" s="293">
        <v>43921</v>
      </c>
      <c r="Z101" s="293">
        <v>43921</v>
      </c>
      <c r="AA101" s="294">
        <v>43924.231805555559</v>
      </c>
      <c r="AB101" s="289" t="s">
        <v>276</v>
      </c>
      <c r="AC101" s="235"/>
      <c r="AD101" s="235"/>
      <c r="AE101" s="235"/>
      <c r="AF101" s="235"/>
      <c r="AG101" s="235"/>
      <c r="AH101" s="235"/>
      <c r="AI101" s="235"/>
      <c r="AJ101" s="235"/>
      <c r="AK101" s="235"/>
      <c r="AL101" s="235"/>
      <c r="AM101" s="235"/>
      <c r="AN101" s="235"/>
      <c r="AO101" s="235"/>
      <c r="AP101" s="235"/>
      <c r="AQ101" s="235"/>
      <c r="AR101" s="235"/>
      <c r="AS101" s="235"/>
      <c r="AT101" s="235"/>
      <c r="AU101" s="235"/>
      <c r="AV101" s="235"/>
      <c r="AW101" s="235"/>
      <c r="AX101" s="235"/>
      <c r="AY101" s="235"/>
      <c r="AZ101" s="289" t="s">
        <v>393</v>
      </c>
      <c r="BA101" s="289" t="s">
        <v>256</v>
      </c>
      <c r="BB101" s="289" t="s">
        <v>257</v>
      </c>
      <c r="BC101" s="289" t="s">
        <v>258</v>
      </c>
      <c r="BD101" s="289" t="s">
        <v>259</v>
      </c>
      <c r="BE101" s="289" t="s">
        <v>626</v>
      </c>
      <c r="BF101" s="289" t="s">
        <v>256</v>
      </c>
      <c r="BG101" s="289" t="s">
        <v>261</v>
      </c>
      <c r="BH101" s="289" t="s">
        <v>262</v>
      </c>
      <c r="BI101" s="289" t="s">
        <v>263</v>
      </c>
      <c r="BJ101" s="289" t="s">
        <v>264</v>
      </c>
      <c r="BK101" s="289" t="s">
        <v>279</v>
      </c>
      <c r="BL101" s="289" t="s">
        <v>265</v>
      </c>
      <c r="BM101" s="289" t="s">
        <v>627</v>
      </c>
      <c r="BN101" s="289" t="s">
        <v>267</v>
      </c>
      <c r="BO101" s="235"/>
      <c r="BP101" s="289" t="s">
        <v>282</v>
      </c>
      <c r="BQ101" s="303"/>
    </row>
    <row r="102" spans="1:69" s="224" customFormat="1" hidden="1" x14ac:dyDescent="0.25">
      <c r="A102" s="279">
        <v>2020</v>
      </c>
      <c r="B102" s="280">
        <v>3</v>
      </c>
      <c r="C102" s="281" t="s">
        <v>243</v>
      </c>
      <c r="D102" s="281" t="s">
        <v>277</v>
      </c>
      <c r="E102" s="281" t="s">
        <v>244</v>
      </c>
      <c r="F102" s="281" t="s">
        <v>381</v>
      </c>
      <c r="G102" s="281" t="s">
        <v>392</v>
      </c>
      <c r="H102" s="281" t="s">
        <v>592</v>
      </c>
      <c r="I102" s="244"/>
      <c r="J102" s="281" t="s">
        <v>378</v>
      </c>
      <c r="K102" s="321">
        <v>0</v>
      </c>
      <c r="L102" s="282">
        <v>0</v>
      </c>
      <c r="M102" s="283">
        <v>-1617.15</v>
      </c>
      <c r="N102" s="283">
        <v>13.73</v>
      </c>
      <c r="O102" s="283">
        <v>106.4</v>
      </c>
      <c r="P102" s="284">
        <v>0</v>
      </c>
      <c r="Q102" s="284">
        <v>0</v>
      </c>
      <c r="R102" s="281" t="s">
        <v>273</v>
      </c>
      <c r="S102" s="244"/>
      <c r="T102" s="281" t="s">
        <v>274</v>
      </c>
      <c r="U102" s="281" t="s">
        <v>275</v>
      </c>
      <c r="V102" s="280">
        <v>0</v>
      </c>
      <c r="W102" s="279">
        <v>66</v>
      </c>
      <c r="X102" s="281" t="s">
        <v>250</v>
      </c>
      <c r="Y102" s="285">
        <v>43921</v>
      </c>
      <c r="Z102" s="285">
        <v>43921</v>
      </c>
      <c r="AA102" s="286">
        <v>43922.643090277779</v>
      </c>
      <c r="AB102" s="281" t="s">
        <v>276</v>
      </c>
      <c r="AC102" s="244"/>
      <c r="AD102" s="244"/>
      <c r="AE102" s="244"/>
      <c r="AF102" s="244"/>
      <c r="AG102" s="244"/>
      <c r="AH102" s="244"/>
      <c r="AI102" s="244"/>
      <c r="AJ102" s="244"/>
      <c r="AK102" s="244"/>
      <c r="AL102" s="244"/>
      <c r="AM102" s="244"/>
      <c r="AN102" s="244"/>
      <c r="AO102" s="244"/>
      <c r="AP102" s="244"/>
      <c r="AQ102" s="244"/>
      <c r="AR102" s="244"/>
      <c r="AS102" s="244"/>
      <c r="AT102" s="244"/>
      <c r="AU102" s="244"/>
      <c r="AV102" s="244"/>
      <c r="AW102" s="244"/>
      <c r="AX102" s="244"/>
      <c r="AY102" s="244"/>
      <c r="AZ102" s="281" t="s">
        <v>393</v>
      </c>
      <c r="BA102" s="281" t="s">
        <v>597</v>
      </c>
      <c r="BB102" s="281" t="s">
        <v>598</v>
      </c>
      <c r="BC102" s="281" t="s">
        <v>266</v>
      </c>
      <c r="BD102" s="281" t="s">
        <v>266</v>
      </c>
      <c r="BE102" s="281" t="s">
        <v>250</v>
      </c>
      <c r="BF102" s="281" t="s">
        <v>597</v>
      </c>
      <c r="BG102" s="281" t="s">
        <v>599</v>
      </c>
      <c r="BH102" s="281" t="s">
        <v>600</v>
      </c>
      <c r="BI102" s="281" t="s">
        <v>263</v>
      </c>
      <c r="BJ102" s="281" t="s">
        <v>601</v>
      </c>
      <c r="BK102" s="281" t="s">
        <v>602</v>
      </c>
      <c r="BL102" s="281" t="s">
        <v>603</v>
      </c>
      <c r="BM102" s="281" t="s">
        <v>266</v>
      </c>
      <c r="BN102" s="281" t="s">
        <v>266</v>
      </c>
      <c r="BO102" s="244"/>
      <c r="BP102" s="281" t="s">
        <v>282</v>
      </c>
      <c r="BQ102" s="244"/>
    </row>
    <row r="103" spans="1:69" s="224" customFormat="1" hidden="1" x14ac:dyDescent="0.25">
      <c r="A103" s="287">
        <v>2020</v>
      </c>
      <c r="B103" s="288">
        <v>3</v>
      </c>
      <c r="C103" s="289" t="s">
        <v>243</v>
      </c>
      <c r="D103" s="289" t="s">
        <v>277</v>
      </c>
      <c r="E103" s="289" t="s">
        <v>244</v>
      </c>
      <c r="F103" s="289" t="s">
        <v>381</v>
      </c>
      <c r="G103" s="289" t="s">
        <v>392</v>
      </c>
      <c r="H103" s="289" t="s">
        <v>592</v>
      </c>
      <c r="I103" s="235"/>
      <c r="J103" s="289" t="s">
        <v>378</v>
      </c>
      <c r="K103" s="322">
        <v>0</v>
      </c>
      <c r="L103" s="290">
        <v>0</v>
      </c>
      <c r="M103" s="291">
        <v>632.15</v>
      </c>
      <c r="N103" s="291">
        <v>-7.28</v>
      </c>
      <c r="O103" s="291">
        <v>-34.630000000000003</v>
      </c>
      <c r="P103" s="292">
        <v>0</v>
      </c>
      <c r="Q103" s="292">
        <v>0</v>
      </c>
      <c r="R103" s="289" t="s">
        <v>273</v>
      </c>
      <c r="S103" s="235"/>
      <c r="T103" s="289" t="s">
        <v>274</v>
      </c>
      <c r="U103" s="289" t="s">
        <v>275</v>
      </c>
      <c r="V103" s="288">
        <v>0</v>
      </c>
      <c r="W103" s="287">
        <v>87</v>
      </c>
      <c r="X103" s="289" t="s">
        <v>250</v>
      </c>
      <c r="Y103" s="293">
        <v>43921</v>
      </c>
      <c r="Z103" s="293">
        <v>43921</v>
      </c>
      <c r="AA103" s="294">
        <v>43924.231805555559</v>
      </c>
      <c r="AB103" s="289" t="s">
        <v>276</v>
      </c>
      <c r="AC103" s="235"/>
      <c r="AD103" s="235"/>
      <c r="AE103" s="235"/>
      <c r="AF103" s="235"/>
      <c r="AG103" s="235"/>
      <c r="AH103" s="235"/>
      <c r="AI103" s="235"/>
      <c r="AJ103" s="235"/>
      <c r="AK103" s="235"/>
      <c r="AL103" s="235"/>
      <c r="AM103" s="235"/>
      <c r="AN103" s="235"/>
      <c r="AO103" s="235"/>
      <c r="AP103" s="235"/>
      <c r="AQ103" s="235"/>
      <c r="AR103" s="235"/>
      <c r="AS103" s="235"/>
      <c r="AT103" s="235"/>
      <c r="AU103" s="235"/>
      <c r="AV103" s="235"/>
      <c r="AW103" s="235"/>
      <c r="AX103" s="235"/>
      <c r="AY103" s="235"/>
      <c r="AZ103" s="289" t="s">
        <v>393</v>
      </c>
      <c r="BA103" s="289" t="s">
        <v>597</v>
      </c>
      <c r="BB103" s="289" t="s">
        <v>598</v>
      </c>
      <c r="BC103" s="289" t="s">
        <v>266</v>
      </c>
      <c r="BD103" s="289" t="s">
        <v>266</v>
      </c>
      <c r="BE103" s="289" t="s">
        <v>250</v>
      </c>
      <c r="BF103" s="289" t="s">
        <v>597</v>
      </c>
      <c r="BG103" s="289" t="s">
        <v>599</v>
      </c>
      <c r="BH103" s="289" t="s">
        <v>600</v>
      </c>
      <c r="BI103" s="289" t="s">
        <v>263</v>
      </c>
      <c r="BJ103" s="289" t="s">
        <v>601</v>
      </c>
      <c r="BK103" s="289" t="s">
        <v>602</v>
      </c>
      <c r="BL103" s="289" t="s">
        <v>603</v>
      </c>
      <c r="BM103" s="289" t="s">
        <v>266</v>
      </c>
      <c r="BN103" s="289" t="s">
        <v>266</v>
      </c>
      <c r="BO103" s="235"/>
      <c r="BP103" s="289" t="s">
        <v>282</v>
      </c>
      <c r="BQ103" s="303"/>
    </row>
    <row r="104" spans="1:69" s="224" customFormat="1" hidden="1" x14ac:dyDescent="0.25">
      <c r="A104" s="279">
        <v>2020</v>
      </c>
      <c r="B104" s="280">
        <v>3</v>
      </c>
      <c r="C104" s="281" t="s">
        <v>243</v>
      </c>
      <c r="D104" s="281" t="s">
        <v>277</v>
      </c>
      <c r="E104" s="281" t="s">
        <v>244</v>
      </c>
      <c r="F104" s="281" t="s">
        <v>381</v>
      </c>
      <c r="G104" s="281" t="s">
        <v>392</v>
      </c>
      <c r="H104" s="281" t="s">
        <v>592</v>
      </c>
      <c r="I104" s="244"/>
      <c r="J104" s="281" t="s">
        <v>378</v>
      </c>
      <c r="K104" s="321">
        <v>0</v>
      </c>
      <c r="L104" s="282">
        <v>-381644.72</v>
      </c>
      <c r="M104" s="283">
        <v>0</v>
      </c>
      <c r="N104" s="283">
        <v>0</v>
      </c>
      <c r="O104" s="283">
        <v>0</v>
      </c>
      <c r="P104" s="284">
        <v>0</v>
      </c>
      <c r="Q104" s="284">
        <v>0</v>
      </c>
      <c r="R104" s="281" t="s">
        <v>390</v>
      </c>
      <c r="S104" s="244"/>
      <c r="T104" s="281" t="s">
        <v>274</v>
      </c>
      <c r="U104" s="281" t="s">
        <v>391</v>
      </c>
      <c r="V104" s="280">
        <v>0</v>
      </c>
      <c r="W104" s="279">
        <v>64</v>
      </c>
      <c r="X104" s="281" t="s">
        <v>250</v>
      </c>
      <c r="Y104" s="285">
        <v>43921</v>
      </c>
      <c r="Z104" s="285">
        <v>43921</v>
      </c>
      <c r="AA104" s="286">
        <v>43922.643090277779</v>
      </c>
      <c r="AB104" s="281" t="s">
        <v>276</v>
      </c>
      <c r="AC104" s="244"/>
      <c r="AD104" s="244"/>
      <c r="AE104" s="244"/>
      <c r="AF104" s="244"/>
      <c r="AG104" s="244"/>
      <c r="AH104" s="244"/>
      <c r="AI104" s="244"/>
      <c r="AJ104" s="244"/>
      <c r="AK104" s="244"/>
      <c r="AL104" s="244"/>
      <c r="AM104" s="244"/>
      <c r="AN104" s="244"/>
      <c r="AO104" s="244"/>
      <c r="AP104" s="244"/>
      <c r="AQ104" s="244"/>
      <c r="AR104" s="244"/>
      <c r="AS104" s="244"/>
      <c r="AT104" s="244"/>
      <c r="AU104" s="244"/>
      <c r="AV104" s="244"/>
      <c r="AW104" s="244"/>
      <c r="AX104" s="244"/>
      <c r="AY104" s="244"/>
      <c r="AZ104" s="281" t="s">
        <v>393</v>
      </c>
      <c r="BA104" s="281" t="s">
        <v>597</v>
      </c>
      <c r="BB104" s="281" t="s">
        <v>598</v>
      </c>
      <c r="BC104" s="281" t="s">
        <v>266</v>
      </c>
      <c r="BD104" s="281" t="s">
        <v>266</v>
      </c>
      <c r="BE104" s="281" t="s">
        <v>250</v>
      </c>
      <c r="BF104" s="281" t="s">
        <v>597</v>
      </c>
      <c r="BG104" s="281" t="s">
        <v>599</v>
      </c>
      <c r="BH104" s="281" t="s">
        <v>600</v>
      </c>
      <c r="BI104" s="281" t="s">
        <v>263</v>
      </c>
      <c r="BJ104" s="281" t="s">
        <v>601</v>
      </c>
      <c r="BK104" s="281" t="s">
        <v>602</v>
      </c>
      <c r="BL104" s="281" t="s">
        <v>603</v>
      </c>
      <c r="BM104" s="281" t="s">
        <v>266</v>
      </c>
      <c r="BN104" s="281" t="s">
        <v>266</v>
      </c>
      <c r="BO104" s="244"/>
      <c r="BP104" s="281" t="s">
        <v>282</v>
      </c>
      <c r="BQ104" s="244"/>
    </row>
    <row r="105" spans="1:69" s="224" customFormat="1" hidden="1" x14ac:dyDescent="0.25">
      <c r="A105" s="287">
        <v>2020</v>
      </c>
      <c r="B105" s="288">
        <v>3</v>
      </c>
      <c r="C105" s="289" t="s">
        <v>243</v>
      </c>
      <c r="D105" s="289" t="s">
        <v>277</v>
      </c>
      <c r="E105" s="289" t="s">
        <v>244</v>
      </c>
      <c r="F105" s="289" t="s">
        <v>381</v>
      </c>
      <c r="G105" s="289" t="s">
        <v>392</v>
      </c>
      <c r="H105" s="289" t="s">
        <v>592</v>
      </c>
      <c r="I105" s="235"/>
      <c r="J105" s="289" t="s">
        <v>378</v>
      </c>
      <c r="K105" s="322">
        <v>0</v>
      </c>
      <c r="L105" s="290">
        <v>-169098.3</v>
      </c>
      <c r="M105" s="291">
        <v>0</v>
      </c>
      <c r="N105" s="291">
        <v>0</v>
      </c>
      <c r="O105" s="291">
        <v>0</v>
      </c>
      <c r="P105" s="292">
        <v>0</v>
      </c>
      <c r="Q105" s="292">
        <v>0</v>
      </c>
      <c r="R105" s="289" t="s">
        <v>390</v>
      </c>
      <c r="S105" s="235"/>
      <c r="T105" s="289" t="s">
        <v>274</v>
      </c>
      <c r="U105" s="289" t="s">
        <v>391</v>
      </c>
      <c r="V105" s="288">
        <v>0</v>
      </c>
      <c r="W105" s="287">
        <v>86</v>
      </c>
      <c r="X105" s="289" t="s">
        <v>250</v>
      </c>
      <c r="Y105" s="293">
        <v>43921</v>
      </c>
      <c r="Z105" s="293">
        <v>43921</v>
      </c>
      <c r="AA105" s="294">
        <v>43924.231805555559</v>
      </c>
      <c r="AB105" s="289" t="s">
        <v>276</v>
      </c>
      <c r="AC105" s="235"/>
      <c r="AD105" s="235"/>
      <c r="AE105" s="235"/>
      <c r="AF105" s="235"/>
      <c r="AG105" s="235"/>
      <c r="AH105" s="235"/>
      <c r="AI105" s="235"/>
      <c r="AJ105" s="235"/>
      <c r="AK105" s="235"/>
      <c r="AL105" s="235"/>
      <c r="AM105" s="235"/>
      <c r="AN105" s="235"/>
      <c r="AO105" s="235"/>
      <c r="AP105" s="235"/>
      <c r="AQ105" s="235"/>
      <c r="AR105" s="235"/>
      <c r="AS105" s="235"/>
      <c r="AT105" s="235"/>
      <c r="AU105" s="235"/>
      <c r="AV105" s="235"/>
      <c r="AW105" s="235"/>
      <c r="AX105" s="235"/>
      <c r="AY105" s="235"/>
      <c r="AZ105" s="289" t="s">
        <v>393</v>
      </c>
      <c r="BA105" s="289" t="s">
        <v>597</v>
      </c>
      <c r="BB105" s="289" t="s">
        <v>598</v>
      </c>
      <c r="BC105" s="289" t="s">
        <v>266</v>
      </c>
      <c r="BD105" s="289" t="s">
        <v>266</v>
      </c>
      <c r="BE105" s="289" t="s">
        <v>250</v>
      </c>
      <c r="BF105" s="289" t="s">
        <v>597</v>
      </c>
      <c r="BG105" s="289" t="s">
        <v>599</v>
      </c>
      <c r="BH105" s="289" t="s">
        <v>600</v>
      </c>
      <c r="BI105" s="289" t="s">
        <v>263</v>
      </c>
      <c r="BJ105" s="289" t="s">
        <v>601</v>
      </c>
      <c r="BK105" s="289" t="s">
        <v>602</v>
      </c>
      <c r="BL105" s="289" t="s">
        <v>603</v>
      </c>
      <c r="BM105" s="289" t="s">
        <v>266</v>
      </c>
      <c r="BN105" s="289" t="s">
        <v>266</v>
      </c>
      <c r="BO105" s="235"/>
      <c r="BP105" s="289" t="s">
        <v>282</v>
      </c>
      <c r="BQ105" s="303"/>
    </row>
    <row r="106" spans="1:69" hidden="1" x14ac:dyDescent="0.25">
      <c r="A106" s="70"/>
      <c r="B106" s="71"/>
      <c r="C106" s="72"/>
      <c r="D106" s="72"/>
      <c r="E106" s="72"/>
      <c r="F106" s="72"/>
      <c r="G106" s="72"/>
      <c r="H106" s="72"/>
      <c r="I106" s="73"/>
      <c r="J106" s="72"/>
      <c r="K106" s="320"/>
      <c r="L106" s="74"/>
      <c r="M106" s="75"/>
      <c r="N106" s="75"/>
      <c r="O106" s="75"/>
      <c r="P106" s="76"/>
      <c r="Q106" s="76"/>
      <c r="R106" s="72"/>
      <c r="S106" s="72"/>
      <c r="T106" s="72"/>
      <c r="U106" s="72"/>
      <c r="V106" s="71"/>
      <c r="W106" s="70"/>
      <c r="X106" s="72"/>
      <c r="Y106" s="77"/>
      <c r="Z106" s="77"/>
      <c r="AA106" s="78"/>
      <c r="AB106" s="72"/>
      <c r="AC106" s="72"/>
      <c r="AD106" s="72"/>
      <c r="AE106" s="72"/>
      <c r="AF106" s="73"/>
      <c r="AG106" s="72"/>
      <c r="AH106" s="73"/>
      <c r="AI106" s="73"/>
      <c r="AJ106" s="72"/>
      <c r="AK106" s="73"/>
      <c r="AL106" s="73"/>
      <c r="AM106" s="73"/>
      <c r="AN106" s="72"/>
      <c r="AO106" s="72"/>
      <c r="AP106" s="73"/>
      <c r="AQ106" s="73"/>
      <c r="AR106" s="73"/>
      <c r="AS106" s="73"/>
      <c r="AT106" s="73"/>
      <c r="AU106" s="73"/>
      <c r="AV106" s="73"/>
      <c r="AW106" s="73"/>
      <c r="AX106" s="73"/>
      <c r="AY106" s="73"/>
      <c r="AZ106" s="72"/>
      <c r="BA106" s="72"/>
      <c r="BB106" s="72"/>
      <c r="BC106" s="72"/>
      <c r="BD106" s="72"/>
      <c r="BE106" s="72"/>
      <c r="BF106" s="72"/>
      <c r="BG106" s="72"/>
      <c r="BH106" s="72"/>
      <c r="BI106" s="72"/>
      <c r="BJ106" s="72"/>
      <c r="BK106" s="72"/>
      <c r="BL106" s="72"/>
      <c r="BM106" s="72"/>
      <c r="BN106" s="72"/>
      <c r="BO106" s="73"/>
      <c r="BP106" s="72"/>
    </row>
    <row r="108" spans="1:69" x14ac:dyDescent="0.25">
      <c r="G108" s="69" t="s">
        <v>392</v>
      </c>
      <c r="I108" s="73" t="s">
        <v>394</v>
      </c>
      <c r="L108" s="80">
        <f>SUMIFS($L$5:$L$106,$G$5:$G$106,G108,$I$5:$I$106,I108)</f>
        <v>17923399.780000001</v>
      </c>
    </row>
    <row r="109" spans="1:69" x14ac:dyDescent="0.25">
      <c r="G109" s="69" t="s">
        <v>382</v>
      </c>
      <c r="I109" s="73" t="s">
        <v>394</v>
      </c>
      <c r="L109" s="80">
        <f>SUMIFS($L$5:$L$106,$G$5:$G$106,G109,$I$5:$I$106,I109)</f>
        <v>-333682480.62</v>
      </c>
    </row>
    <row r="110" spans="1:69" x14ac:dyDescent="0.25">
      <c r="G110" s="72" t="s">
        <v>386</v>
      </c>
      <c r="I110" s="73" t="s">
        <v>394</v>
      </c>
      <c r="L110" s="80">
        <f>SUMIFS($L$5:$L$106,$G$5:$G$106,G110,$I$5:$I$106,I110)</f>
        <v>-202955952.38</v>
      </c>
    </row>
    <row r="112" spans="1:69" x14ac:dyDescent="0.25">
      <c r="G112" s="234" t="s">
        <v>850</v>
      </c>
      <c r="L112" s="324">
        <f>L21+L53+L83</f>
        <v>-531634746</v>
      </c>
    </row>
    <row r="113" spans="7:12" x14ac:dyDescent="0.25">
      <c r="G113" t="s">
        <v>851</v>
      </c>
      <c r="L113" s="324">
        <f>L20+L52+L82</f>
        <v>-454198584</v>
      </c>
    </row>
    <row r="426" spans="5:5" x14ac:dyDescent="0.25">
      <c r="E426" t="e">
        <f>-Sheet7!L109ư</f>
        <v>#NAME?</v>
      </c>
    </row>
  </sheetData>
  <autoFilter ref="A4:BP106">
    <filterColumn colId="6">
      <filters>
        <filter val="00188"/>
      </filters>
    </filterColumn>
    <filterColumn colId="17">
      <filters>
        <filter val="SHARED SERVICE FEES_DEC 2019"/>
        <filter val="SHARED SERVICE FEES_FEB 2020"/>
        <filter val="SHARED SERVICE FEES_JAN 2020"/>
        <filter val="SHARED SERVICE FEES_MAR 2020"/>
      </filters>
    </filterColumn>
  </autoFilter>
  <mergeCells count="1">
    <mergeCell ref="A3:BP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6"/>
  <sheetViews>
    <sheetView topLeftCell="V31" zoomScaleNormal="100" workbookViewId="0">
      <selection activeCell="AG37" sqref="AG37"/>
    </sheetView>
  </sheetViews>
  <sheetFormatPr defaultRowHeight="10.5" outlineLevelCol="1" x14ac:dyDescent="0.15"/>
  <cols>
    <col min="1" max="1" width="16" style="113" customWidth="1"/>
    <col min="2" max="2" width="9.42578125" style="113" customWidth="1"/>
    <col min="3" max="3" width="9.140625" style="113"/>
    <col min="4" max="4" width="10" style="113" customWidth="1"/>
    <col min="5" max="5" width="31.85546875" style="113" bestFit="1" customWidth="1"/>
    <col min="6" max="6" width="9.140625" style="197"/>
    <col min="7" max="8" width="9.140625" style="113"/>
    <col min="9" max="9" width="10.140625" style="113" customWidth="1"/>
    <col min="10" max="10" width="18.5703125" style="113" bestFit="1" customWidth="1"/>
    <col min="11" max="11" width="9.140625" style="113"/>
    <col min="12" max="12" width="9.5703125" style="113" bestFit="1" customWidth="1"/>
    <col min="13" max="13" width="8.42578125" style="113" bestFit="1" customWidth="1"/>
    <col min="14" max="14" width="5" style="113" bestFit="1" customWidth="1"/>
    <col min="15" max="15" width="11.7109375" style="113" bestFit="1" customWidth="1"/>
    <col min="16" max="16" width="17.85546875" style="113" bestFit="1" customWidth="1"/>
    <col min="17" max="17" width="7.140625" style="113" customWidth="1"/>
    <col min="18" max="18" width="22.140625" style="113" customWidth="1"/>
    <col min="19" max="19" width="10.5703125" style="113" bestFit="1" customWidth="1"/>
    <col min="20" max="20" width="6.7109375" style="113" bestFit="1" customWidth="1"/>
    <col min="21" max="21" width="6.28515625" style="113" bestFit="1" customWidth="1"/>
    <col min="22" max="22" width="14.42578125" style="113" bestFit="1" customWidth="1"/>
    <col min="23" max="23" width="14.42578125" style="113" hidden="1" customWidth="1" outlineLevel="1"/>
    <col min="24" max="24" width="17.42578125" style="113" hidden="1" customWidth="1" outlineLevel="1"/>
    <col min="25" max="27" width="14.42578125" style="113" hidden="1" customWidth="1" outlineLevel="1"/>
    <col min="28" max="28" width="14.42578125" style="113" bestFit="1" customWidth="1" collapsed="1"/>
    <col min="29" max="34" width="14.42578125" style="113" bestFit="1" customWidth="1"/>
    <col min="35" max="35" width="19.28515625" style="113" bestFit="1" customWidth="1"/>
    <col min="36" max="36" width="17.85546875" style="113" bestFit="1" customWidth="1"/>
    <col min="37" max="41" width="15.140625" style="113" bestFit="1" customWidth="1"/>
    <col min="42" max="42" width="15.140625" style="113" customWidth="1"/>
    <col min="43" max="47" width="15.140625" style="113" bestFit="1" customWidth="1"/>
    <col min="48" max="48" width="17.85546875" style="113" bestFit="1" customWidth="1"/>
    <col min="49" max="49" width="19.28515625" style="113" bestFit="1" customWidth="1"/>
    <col min="50" max="50" width="15.28515625" style="113" bestFit="1" customWidth="1"/>
    <col min="51" max="16384" width="9.140625" style="113"/>
  </cols>
  <sheetData>
    <row r="1" spans="1:49" ht="12.75" x14ac:dyDescent="0.2">
      <c r="A1" s="105"/>
      <c r="B1" s="106"/>
      <c r="C1" s="107"/>
      <c r="D1" s="107"/>
      <c r="E1" s="108"/>
      <c r="F1" s="109"/>
      <c r="G1" s="107"/>
      <c r="H1" s="107"/>
      <c r="I1" s="107"/>
      <c r="J1" s="107"/>
      <c r="K1" s="107"/>
      <c r="L1" s="107"/>
      <c r="M1" s="107"/>
      <c r="N1" s="107"/>
      <c r="O1" s="110"/>
      <c r="P1" s="111"/>
      <c r="Q1" s="112"/>
    </row>
    <row r="2" spans="1:49" ht="12.75" x14ac:dyDescent="0.2">
      <c r="A2" s="105" t="s">
        <v>399</v>
      </c>
      <c r="B2" s="114" t="s">
        <v>400</v>
      </c>
      <c r="C2" s="107"/>
      <c r="D2" s="107"/>
      <c r="E2" s="115"/>
      <c r="F2" s="109"/>
      <c r="G2" s="107"/>
      <c r="H2" s="107"/>
      <c r="I2" s="107"/>
      <c r="J2" s="107"/>
      <c r="K2" s="107"/>
      <c r="L2" s="107"/>
      <c r="M2" s="107"/>
      <c r="N2" s="107"/>
      <c r="O2" s="116" t="s">
        <v>401</v>
      </c>
      <c r="P2" s="117"/>
      <c r="Q2" s="112"/>
    </row>
    <row r="3" spans="1:49" ht="12.75" x14ac:dyDescent="0.2">
      <c r="A3" s="105" t="s">
        <v>402</v>
      </c>
      <c r="B3" s="118">
        <f ca="1">TODAY()</f>
        <v>43937</v>
      </c>
      <c r="C3" s="107"/>
      <c r="D3" s="107"/>
      <c r="E3" s="108"/>
      <c r="F3" s="109"/>
      <c r="G3" s="107"/>
      <c r="H3" s="107"/>
      <c r="I3" s="107"/>
      <c r="J3" s="107"/>
      <c r="K3" s="107"/>
      <c r="L3" s="107"/>
      <c r="M3" s="107"/>
      <c r="N3" s="107"/>
      <c r="O3" s="110"/>
      <c r="P3" s="119"/>
      <c r="Q3" s="112"/>
    </row>
    <row r="4" spans="1:49" ht="12.75" x14ac:dyDescent="0.2">
      <c r="A4" s="120" t="s">
        <v>403</v>
      </c>
      <c r="B4" s="121">
        <v>2019012</v>
      </c>
      <c r="C4" s="107"/>
      <c r="D4" s="107"/>
      <c r="E4" s="108"/>
      <c r="F4" s="109"/>
      <c r="G4" s="107"/>
      <c r="H4" s="107"/>
      <c r="I4" s="107"/>
      <c r="J4" s="107"/>
      <c r="K4" s="107"/>
      <c r="L4" s="107"/>
      <c r="M4" s="107"/>
      <c r="N4" s="107"/>
      <c r="O4" s="122"/>
      <c r="P4" s="111"/>
      <c r="Q4" s="112"/>
    </row>
    <row r="5" spans="1:49" ht="12.75" x14ac:dyDescent="0.2">
      <c r="A5" s="120" t="s">
        <v>404</v>
      </c>
      <c r="B5" s="123" t="s">
        <v>284</v>
      </c>
      <c r="C5" s="107"/>
      <c r="D5" s="107"/>
      <c r="E5" s="108"/>
      <c r="F5" s="109"/>
      <c r="G5" s="107"/>
      <c r="H5" s="107"/>
      <c r="I5" s="107"/>
      <c r="J5" s="107"/>
      <c r="K5" s="107"/>
      <c r="L5" s="107"/>
      <c r="M5" s="107"/>
      <c r="N5" s="107"/>
      <c r="O5" s="122"/>
      <c r="P5" s="111"/>
      <c r="Q5" s="112"/>
    </row>
    <row r="6" spans="1:49" ht="12.75" x14ac:dyDescent="0.2">
      <c r="A6" s="120" t="s">
        <v>405</v>
      </c>
      <c r="B6" s="124"/>
      <c r="C6" s="107"/>
      <c r="D6" s="107"/>
      <c r="E6" s="108"/>
      <c r="F6" s="109"/>
      <c r="G6" s="107"/>
      <c r="H6" s="107"/>
      <c r="I6" s="107"/>
      <c r="J6" s="107"/>
      <c r="K6" s="107"/>
      <c r="L6" s="107"/>
      <c r="M6" s="107"/>
      <c r="N6" s="107"/>
      <c r="O6" s="116" t="s">
        <v>406</v>
      </c>
      <c r="P6" s="117"/>
      <c r="Q6" s="112"/>
    </row>
    <row r="7" spans="1:49" ht="12.75" x14ac:dyDescent="0.2">
      <c r="A7" s="120" t="s">
        <v>407</v>
      </c>
      <c r="B7" s="125">
        <v>263</v>
      </c>
      <c r="C7" s="107"/>
      <c r="D7" s="107"/>
      <c r="E7" s="108"/>
      <c r="F7" s="109"/>
      <c r="G7" s="107"/>
      <c r="H7" s="107"/>
      <c r="I7" s="107"/>
      <c r="J7" s="107"/>
      <c r="K7" s="107"/>
      <c r="L7" s="107"/>
      <c r="M7" s="107"/>
      <c r="N7" s="107"/>
      <c r="O7" s="126"/>
      <c r="P7" s="119"/>
      <c r="Q7" s="112"/>
    </row>
    <row r="8" spans="1:49" ht="12.75" x14ac:dyDescent="0.2">
      <c r="A8" s="120" t="s">
        <v>408</v>
      </c>
      <c r="B8" s="127" t="s">
        <v>409</v>
      </c>
      <c r="D8" s="107"/>
      <c r="E8" s="128"/>
      <c r="F8" s="109"/>
      <c r="G8" s="107"/>
      <c r="H8" s="107"/>
      <c r="I8" s="107"/>
      <c r="J8" s="107"/>
      <c r="K8" s="107"/>
      <c r="L8" s="107"/>
      <c r="M8" s="107"/>
      <c r="N8" s="107"/>
      <c r="O8" s="129" t="s">
        <v>410</v>
      </c>
      <c r="P8" s="130">
        <f>SUMIF(P14:P9892,"&gt;0",P14:P9892)</f>
        <v>487893851.02999997</v>
      </c>
      <c r="Q8" s="112"/>
    </row>
    <row r="9" spans="1:49" ht="12.75" x14ac:dyDescent="0.2">
      <c r="A9" s="105" t="s">
        <v>297</v>
      </c>
      <c r="B9" s="114" t="s">
        <v>54</v>
      </c>
      <c r="C9" s="107"/>
      <c r="D9" s="107"/>
      <c r="E9" s="108"/>
      <c r="F9" s="109"/>
      <c r="G9" s="107"/>
      <c r="H9" s="107"/>
      <c r="I9" s="107"/>
      <c r="J9" s="107"/>
      <c r="K9" s="107"/>
      <c r="L9" s="107"/>
      <c r="M9" s="107"/>
      <c r="N9" s="107"/>
      <c r="O9" s="129" t="s">
        <v>411</v>
      </c>
      <c r="P9" s="130">
        <f>SUMIF(P14:P9892,"&lt;0",P14:P9892)</f>
        <v>-487893851.02999997</v>
      </c>
      <c r="Q9" s="112"/>
    </row>
    <row r="10" spans="1:49" ht="12.75" x14ac:dyDescent="0.2">
      <c r="A10" s="120" t="s">
        <v>52</v>
      </c>
      <c r="C10" s="107"/>
      <c r="D10" s="107"/>
      <c r="E10" s="108"/>
      <c r="F10" s="109"/>
      <c r="G10" s="107"/>
      <c r="H10" s="107"/>
      <c r="I10" s="107"/>
      <c r="J10" s="107"/>
      <c r="K10" s="107"/>
      <c r="L10" s="107"/>
      <c r="M10" s="107"/>
      <c r="N10" s="107"/>
      <c r="O10" s="122"/>
      <c r="P10" s="131"/>
      <c r="Q10" s="112"/>
    </row>
    <row r="11" spans="1:49" ht="13.5" thickBot="1" x14ac:dyDescent="0.25">
      <c r="A11" s="120"/>
      <c r="B11" s="107"/>
      <c r="C11" s="107"/>
      <c r="D11" s="107"/>
      <c r="E11" s="108"/>
      <c r="F11" s="109"/>
      <c r="G11" s="107"/>
      <c r="H11" s="107"/>
      <c r="I11" s="107"/>
      <c r="J11" s="107"/>
      <c r="K11" s="107"/>
      <c r="L11" s="107"/>
      <c r="M11" s="107"/>
      <c r="N11" s="107"/>
      <c r="O11" s="129" t="s">
        <v>412</v>
      </c>
      <c r="P11" s="130">
        <f>+P8+P9</f>
        <v>0</v>
      </c>
      <c r="Q11" s="112"/>
      <c r="AK11" s="132"/>
      <c r="AL11" s="132"/>
    </row>
    <row r="12" spans="1:49" ht="13.5" thickBot="1" x14ac:dyDescent="0.25">
      <c r="A12" s="105"/>
      <c r="B12" s="106"/>
      <c r="C12" s="107"/>
      <c r="D12" s="107"/>
      <c r="E12" s="108"/>
      <c r="F12" s="109"/>
      <c r="G12" s="107"/>
      <c r="H12" s="107"/>
      <c r="I12" s="107"/>
      <c r="J12" s="107"/>
      <c r="K12" s="107"/>
      <c r="L12" s="107"/>
      <c r="M12" s="107"/>
      <c r="N12" s="107"/>
      <c r="O12" s="107"/>
      <c r="P12" s="133"/>
      <c r="Q12" s="112"/>
      <c r="R12" s="134" t="s">
        <v>52</v>
      </c>
      <c r="S12" s="134" t="s">
        <v>413</v>
      </c>
      <c r="T12" s="134" t="s">
        <v>413</v>
      </c>
      <c r="U12" s="134" t="s">
        <v>52</v>
      </c>
      <c r="V12" s="134" t="s">
        <v>414</v>
      </c>
      <c r="W12" s="396" t="s">
        <v>415</v>
      </c>
      <c r="X12" s="397"/>
      <c r="Y12" s="397"/>
      <c r="Z12" s="397"/>
      <c r="AA12" s="397"/>
      <c r="AB12" s="397"/>
      <c r="AC12" s="397"/>
      <c r="AD12" s="397"/>
      <c r="AE12" s="397"/>
      <c r="AF12" s="397"/>
      <c r="AG12" s="397"/>
      <c r="AH12" s="397"/>
      <c r="AI12" s="398"/>
      <c r="AJ12" s="399" t="s">
        <v>416</v>
      </c>
      <c r="AK12" s="400"/>
      <c r="AL12" s="400"/>
      <c r="AM12" s="400"/>
      <c r="AN12" s="400"/>
      <c r="AO12" s="400"/>
      <c r="AP12" s="400"/>
      <c r="AQ12" s="400"/>
      <c r="AR12" s="400"/>
      <c r="AS12" s="400"/>
      <c r="AT12" s="400"/>
      <c r="AU12" s="400"/>
      <c r="AV12" s="401"/>
      <c r="AW12" s="134" t="s">
        <v>417</v>
      </c>
    </row>
    <row r="13" spans="1:49" ht="13.5" thickBot="1" x14ac:dyDescent="0.25">
      <c r="A13" s="135" t="s">
        <v>418</v>
      </c>
      <c r="B13" s="136" t="s">
        <v>419</v>
      </c>
      <c r="C13" s="136" t="s">
        <v>420</v>
      </c>
      <c r="D13" s="136" t="s">
        <v>421</v>
      </c>
      <c r="E13" s="137" t="s">
        <v>422</v>
      </c>
      <c r="F13" s="138" t="s">
        <v>407</v>
      </c>
      <c r="G13" s="136" t="s">
        <v>423</v>
      </c>
      <c r="H13" s="136" t="s">
        <v>424</v>
      </c>
      <c r="I13" s="138" t="s">
        <v>294</v>
      </c>
      <c r="J13" s="138" t="s">
        <v>425</v>
      </c>
      <c r="K13" s="136" t="s">
        <v>242</v>
      </c>
      <c r="L13" s="138" t="s">
        <v>426</v>
      </c>
      <c r="M13" s="138" t="s">
        <v>427</v>
      </c>
      <c r="N13" s="138" t="s">
        <v>428</v>
      </c>
      <c r="O13" s="138" t="s">
        <v>297</v>
      </c>
      <c r="P13" s="139" t="s">
        <v>429</v>
      </c>
      <c r="Q13" s="140"/>
      <c r="R13" s="141" t="s">
        <v>430</v>
      </c>
      <c r="S13" s="141" t="s">
        <v>181</v>
      </c>
      <c r="T13" s="141" t="s">
        <v>431</v>
      </c>
      <c r="U13" s="141" t="s">
        <v>432</v>
      </c>
      <c r="V13" s="141" t="s">
        <v>433</v>
      </c>
      <c r="W13" s="142" t="s">
        <v>434</v>
      </c>
      <c r="X13" s="143" t="s">
        <v>435</v>
      </c>
      <c r="Y13" s="143" t="s">
        <v>436</v>
      </c>
      <c r="Z13" s="143" t="s">
        <v>437</v>
      </c>
      <c r="AA13" s="143" t="s">
        <v>438</v>
      </c>
      <c r="AB13" s="143" t="s">
        <v>439</v>
      </c>
      <c r="AC13" s="143" t="s">
        <v>440</v>
      </c>
      <c r="AD13" s="143" t="s">
        <v>441</v>
      </c>
      <c r="AE13" s="143" t="s">
        <v>442</v>
      </c>
      <c r="AF13" s="143" t="s">
        <v>443</v>
      </c>
      <c r="AG13" s="143" t="s">
        <v>444</v>
      </c>
      <c r="AH13" s="143" t="s">
        <v>445</v>
      </c>
      <c r="AI13" s="144" t="s">
        <v>446</v>
      </c>
      <c r="AJ13" s="143" t="s">
        <v>434</v>
      </c>
      <c r="AK13" s="143" t="s">
        <v>435</v>
      </c>
      <c r="AL13" s="143" t="s">
        <v>436</v>
      </c>
      <c r="AM13" s="143" t="s">
        <v>437</v>
      </c>
      <c r="AN13" s="143" t="s">
        <v>438</v>
      </c>
      <c r="AO13" s="143" t="s">
        <v>439</v>
      </c>
      <c r="AP13" s="143" t="s">
        <v>440</v>
      </c>
      <c r="AQ13" s="143" t="s">
        <v>441</v>
      </c>
      <c r="AR13" s="143" t="s">
        <v>442</v>
      </c>
      <c r="AS13" s="143" t="s">
        <v>443</v>
      </c>
      <c r="AT13" s="143" t="s">
        <v>444</v>
      </c>
      <c r="AU13" s="143" t="s">
        <v>445</v>
      </c>
      <c r="AV13" s="144" t="s">
        <v>447</v>
      </c>
      <c r="AW13" s="141" t="s">
        <v>433</v>
      </c>
    </row>
    <row r="14" spans="1:49" s="153" customFormat="1" ht="15" x14ac:dyDescent="0.25">
      <c r="A14" s="145" t="str">
        <f t="shared" ref="A14:A19" si="0">IF(P14="","",S14)</f>
        <v>598800</v>
      </c>
      <c r="B14" s="109"/>
      <c r="C14" s="109" t="str">
        <f t="shared" ref="C14:C19" si="1">IF(P14="","",$B$5)</f>
        <v>INTER</v>
      </c>
      <c r="D14" s="109" t="str">
        <f t="shared" ref="D14:D19" si="2">IF(P14="","",$B$2)</f>
        <v>CVN</v>
      </c>
      <c r="E14" s="146" t="str">
        <f t="shared" ref="E14:E19" si="3">IF(R14="","",R14&amp;" "&amp;$B$8)</f>
        <v>Service Fees 12/19</v>
      </c>
      <c r="F14" s="109">
        <f t="shared" ref="F14:F19" si="4">IF(P14="","",$B$7)</f>
        <v>263</v>
      </c>
      <c r="G14" s="109">
        <f t="shared" ref="G14:G19" si="5">IF(T14="","",T14)</f>
        <v>8424</v>
      </c>
      <c r="H14" s="147"/>
      <c r="I14" s="148"/>
      <c r="J14" s="109" t="str">
        <f t="shared" ref="J14:J19" si="6">IF(P14="","",U14)</f>
        <v>0188</v>
      </c>
      <c r="K14" s="149"/>
      <c r="L14" s="148"/>
      <c r="M14" s="150"/>
      <c r="N14" s="151"/>
      <c r="O14" s="109" t="str">
        <f t="shared" ref="O14:O19" si="7">IF(P14="","",$B$9)</f>
        <v>VND</v>
      </c>
      <c r="P14" s="152">
        <f>IF(AH14="","",AH14)</f>
        <v>300719619</v>
      </c>
      <c r="R14" s="154" t="s">
        <v>448</v>
      </c>
      <c r="S14" s="155" t="s">
        <v>449</v>
      </c>
      <c r="T14" s="156">
        <v>8424</v>
      </c>
      <c r="U14" s="157" t="s">
        <v>450</v>
      </c>
      <c r="V14" s="158">
        <v>54118852</v>
      </c>
      <c r="W14" s="159">
        <v>62499424</v>
      </c>
      <c r="X14" s="160">
        <v>62499424</v>
      </c>
      <c r="Y14" s="160">
        <v>62499424</v>
      </c>
      <c r="Z14" s="160">
        <v>62499424</v>
      </c>
      <c r="AA14" s="160">
        <v>62499424</v>
      </c>
      <c r="AB14" s="160">
        <v>62499424</v>
      </c>
      <c r="AC14" s="160">
        <v>62499424</v>
      </c>
      <c r="AD14" s="160">
        <v>62499424</v>
      </c>
      <c r="AE14" s="160">
        <v>62499424</v>
      </c>
      <c r="AF14" s="160">
        <v>62499424</v>
      </c>
      <c r="AG14" s="160">
        <v>62499424</v>
      </c>
      <c r="AH14" s="160">
        <f>82351107+218368512</f>
        <v>300719619</v>
      </c>
      <c r="AI14" s="161">
        <f t="shared" ref="AI14:AI15" si="8">SUM(W14:AH14)</f>
        <v>988213283</v>
      </c>
      <c r="AJ14" s="162">
        <v>-54118852</v>
      </c>
      <c r="AK14" s="160">
        <v>-62499424</v>
      </c>
      <c r="AL14" s="160">
        <v>-62499424</v>
      </c>
      <c r="AM14" s="160">
        <v>-62499424</v>
      </c>
      <c r="AN14" s="160">
        <v>-62499424</v>
      </c>
      <c r="AO14" s="160">
        <v>-62499424</v>
      </c>
      <c r="AP14" s="160">
        <v>-62499424</v>
      </c>
      <c r="AQ14" s="160">
        <v>-62499424</v>
      </c>
      <c r="AR14" s="160">
        <v>-62499424</v>
      </c>
      <c r="AS14" s="160">
        <v>-62499424</v>
      </c>
      <c r="AT14" s="160">
        <v>-62499424</v>
      </c>
      <c r="AU14" s="160"/>
      <c r="AV14" s="160">
        <f>SUM(AJ14:AU14)</f>
        <v>-679113092</v>
      </c>
      <c r="AW14" s="163">
        <f>+V14+AI14+AV14</f>
        <v>363219043</v>
      </c>
    </row>
    <row r="15" spans="1:49" s="140" customFormat="1" ht="15" x14ac:dyDescent="0.25">
      <c r="A15" s="145" t="str">
        <f t="shared" si="0"/>
        <v>598800</v>
      </c>
      <c r="B15" s="109"/>
      <c r="C15" s="109" t="str">
        <f t="shared" si="1"/>
        <v>INTER</v>
      </c>
      <c r="D15" s="109" t="str">
        <f t="shared" si="2"/>
        <v>CVN</v>
      </c>
      <c r="E15" s="146" t="str">
        <f t="shared" si="3"/>
        <v>Service Fees 12/19</v>
      </c>
      <c r="F15" s="109">
        <f t="shared" si="4"/>
        <v>263</v>
      </c>
      <c r="G15" s="109">
        <f t="shared" si="5"/>
        <v>7138</v>
      </c>
      <c r="H15" s="147"/>
      <c r="I15" s="148"/>
      <c r="J15" s="109" t="str">
        <f t="shared" si="6"/>
        <v>0188</v>
      </c>
      <c r="K15" s="149"/>
      <c r="L15" s="148"/>
      <c r="M15" s="150"/>
      <c r="N15" s="151"/>
      <c r="O15" s="109" t="str">
        <f t="shared" si="7"/>
        <v>VND</v>
      </c>
      <c r="P15" s="152">
        <f>IF(AH15="","",AH15)</f>
        <v>0</v>
      </c>
      <c r="R15" s="154" t="s">
        <v>448</v>
      </c>
      <c r="S15" s="155" t="s">
        <v>449</v>
      </c>
      <c r="T15" s="156">
        <v>7138</v>
      </c>
      <c r="U15" s="157" t="s">
        <v>450</v>
      </c>
      <c r="V15" s="158">
        <v>-59644511</v>
      </c>
      <c r="W15" s="159">
        <v>0</v>
      </c>
      <c r="X15" s="164">
        <v>0</v>
      </c>
      <c r="Y15" s="164">
        <v>0</v>
      </c>
      <c r="Z15" s="164">
        <v>0</v>
      </c>
      <c r="AA15" s="164">
        <v>0</v>
      </c>
      <c r="AB15" s="164">
        <v>0</v>
      </c>
      <c r="AC15" s="164">
        <v>0</v>
      </c>
      <c r="AD15" s="164">
        <v>0</v>
      </c>
      <c r="AE15" s="164">
        <v>0</v>
      </c>
      <c r="AF15" s="164">
        <v>0</v>
      </c>
      <c r="AG15" s="164">
        <v>0</v>
      </c>
      <c r="AH15" s="164">
        <v>0</v>
      </c>
      <c r="AI15" s="161">
        <f t="shared" si="8"/>
        <v>0</v>
      </c>
      <c r="AJ15" s="165">
        <v>59644511</v>
      </c>
      <c r="AK15" s="164">
        <v>0</v>
      </c>
      <c r="AL15" s="164">
        <v>0</v>
      </c>
      <c r="AM15" s="164">
        <v>0</v>
      </c>
      <c r="AN15" s="164">
        <v>0</v>
      </c>
      <c r="AO15" s="164">
        <v>0</v>
      </c>
      <c r="AP15" s="164">
        <v>0</v>
      </c>
      <c r="AQ15" s="164">
        <v>0</v>
      </c>
      <c r="AR15" s="164">
        <v>0</v>
      </c>
      <c r="AS15" s="164">
        <v>0</v>
      </c>
      <c r="AT15" s="164">
        <v>0</v>
      </c>
      <c r="AU15" s="164"/>
      <c r="AV15" s="164">
        <f>SUM(AJ15:AU15)</f>
        <v>59644511</v>
      </c>
      <c r="AW15" s="166">
        <f>+V15+AI15+AV15</f>
        <v>0</v>
      </c>
    </row>
    <row r="16" spans="1:49" s="140" customFormat="1" ht="15" x14ac:dyDescent="0.25">
      <c r="A16" s="145" t="str">
        <f t="shared" si="0"/>
        <v>598800</v>
      </c>
      <c r="B16" s="109"/>
      <c r="C16" s="109" t="str">
        <f t="shared" si="1"/>
        <v>INTER</v>
      </c>
      <c r="D16" s="109" t="str">
        <f t="shared" si="2"/>
        <v>CVN</v>
      </c>
      <c r="E16" s="146" t="str">
        <f t="shared" si="3"/>
        <v>Service Fees 12/19</v>
      </c>
      <c r="F16" s="109">
        <f t="shared" si="4"/>
        <v>263</v>
      </c>
      <c r="G16" s="109">
        <f t="shared" si="5"/>
        <v>7143</v>
      </c>
      <c r="H16" s="147"/>
      <c r="I16" s="148"/>
      <c r="J16" s="109" t="str">
        <f t="shared" si="6"/>
        <v>0188</v>
      </c>
      <c r="K16" s="149"/>
      <c r="L16" s="148"/>
      <c r="M16" s="150"/>
      <c r="N16" s="151"/>
      <c r="O16" s="109" t="str">
        <f t="shared" si="7"/>
        <v>VND</v>
      </c>
      <c r="P16" s="152">
        <f>IF(AH16="","",AH16)</f>
        <v>-42104479</v>
      </c>
      <c r="R16" s="154" t="s">
        <v>448</v>
      </c>
      <c r="S16" s="155" t="s">
        <v>449</v>
      </c>
      <c r="T16" s="156">
        <v>7143</v>
      </c>
      <c r="U16" s="157" t="s">
        <v>450</v>
      </c>
      <c r="V16" s="158">
        <v>154323944</v>
      </c>
      <c r="W16" s="159">
        <v>71288320</v>
      </c>
      <c r="X16" s="164">
        <v>71288320</v>
      </c>
      <c r="Y16" s="164">
        <v>71288320</v>
      </c>
      <c r="Z16" s="164">
        <v>71288320</v>
      </c>
      <c r="AA16" s="164">
        <v>71288320</v>
      </c>
      <c r="AB16" s="164">
        <v>71288320</v>
      </c>
      <c r="AC16" s="164">
        <v>71288320</v>
      </c>
      <c r="AD16" s="164">
        <v>71288320</v>
      </c>
      <c r="AE16" s="164">
        <v>71288320</v>
      </c>
      <c r="AF16" s="164">
        <v>71288320</v>
      </c>
      <c r="AG16" s="164">
        <v>71288320</v>
      </c>
      <c r="AH16" s="164">
        <f>61838920-103943399</f>
        <v>-42104479</v>
      </c>
      <c r="AI16" s="161">
        <f>SUM(W16:AH16)</f>
        <v>742067041</v>
      </c>
      <c r="AJ16" s="159">
        <v>-154323944</v>
      </c>
      <c r="AK16" s="164">
        <v>-71288320</v>
      </c>
      <c r="AL16" s="164">
        <v>-71288320</v>
      </c>
      <c r="AM16" s="164">
        <v>-71288320</v>
      </c>
      <c r="AN16" s="164">
        <v>-71288320</v>
      </c>
      <c r="AO16" s="164">
        <v>-71288320</v>
      </c>
      <c r="AP16" s="164">
        <v>-71288320</v>
      </c>
      <c r="AQ16" s="164">
        <v>-71288320</v>
      </c>
      <c r="AR16" s="164">
        <v>-71288320</v>
      </c>
      <c r="AS16" s="164">
        <v>-71288320</v>
      </c>
      <c r="AT16" s="164">
        <v>-71288320</v>
      </c>
      <c r="AU16" s="164"/>
      <c r="AV16" s="164">
        <f>SUM(AJ16:AU16)</f>
        <v>-867207144</v>
      </c>
      <c r="AW16" s="166">
        <f>+V16+AI16+AV16</f>
        <v>29183841</v>
      </c>
    </row>
    <row r="17" spans="1:50" s="140" customFormat="1" ht="15" x14ac:dyDescent="0.25">
      <c r="A17" s="145" t="str">
        <f t="shared" si="0"/>
        <v/>
      </c>
      <c r="B17" s="109"/>
      <c r="C17" s="109" t="str">
        <f t="shared" si="1"/>
        <v/>
      </c>
      <c r="D17" s="109" t="str">
        <f t="shared" si="2"/>
        <v/>
      </c>
      <c r="E17" s="146" t="str">
        <f t="shared" si="3"/>
        <v/>
      </c>
      <c r="F17" s="109" t="str">
        <f t="shared" si="4"/>
        <v/>
      </c>
      <c r="G17" s="109" t="str">
        <f t="shared" si="5"/>
        <v/>
      </c>
      <c r="H17" s="147"/>
      <c r="I17" s="148"/>
      <c r="J17" s="109" t="str">
        <f t="shared" si="6"/>
        <v/>
      </c>
      <c r="K17" s="149"/>
      <c r="L17" s="148"/>
      <c r="M17" s="150"/>
      <c r="N17" s="151"/>
      <c r="O17" s="109" t="str">
        <f t="shared" si="7"/>
        <v/>
      </c>
      <c r="P17" s="152" t="str">
        <f>IF(AH17="","",AH17)</f>
        <v/>
      </c>
      <c r="R17" s="154"/>
      <c r="S17" s="155"/>
      <c r="T17" s="156"/>
      <c r="U17" s="156"/>
      <c r="V17" s="158"/>
      <c r="W17" s="159"/>
      <c r="X17" s="164"/>
      <c r="Y17" s="164"/>
      <c r="Z17" s="164"/>
      <c r="AA17" s="164"/>
      <c r="AB17" s="164"/>
      <c r="AC17" s="164"/>
      <c r="AD17" s="164"/>
      <c r="AE17" s="164"/>
      <c r="AF17" s="164"/>
      <c r="AG17" s="164"/>
      <c r="AI17" s="161">
        <f>SUM(W17:AH17)</f>
        <v>0</v>
      </c>
      <c r="AJ17" s="159"/>
      <c r="AK17" s="164"/>
      <c r="AL17" s="164"/>
      <c r="AM17" s="164"/>
      <c r="AN17" s="164"/>
      <c r="AO17" s="164"/>
      <c r="AP17" s="164"/>
      <c r="AQ17" s="164"/>
      <c r="AR17" s="164"/>
      <c r="AS17" s="164"/>
      <c r="AT17" s="164"/>
      <c r="AU17" s="164"/>
      <c r="AV17" s="164">
        <f>SUM(AJ17:AU17)</f>
        <v>0</v>
      </c>
      <c r="AW17" s="166">
        <f>+V17+AI17+AV17</f>
        <v>0</v>
      </c>
    </row>
    <row r="18" spans="1:50" s="140" customFormat="1" ht="15.75" thickBot="1" x14ac:dyDescent="0.3">
      <c r="A18" s="167" t="str">
        <f t="shared" si="0"/>
        <v/>
      </c>
      <c r="B18" s="168"/>
      <c r="C18" s="168" t="str">
        <f t="shared" si="1"/>
        <v/>
      </c>
      <c r="D18" s="168" t="str">
        <f t="shared" si="2"/>
        <v/>
      </c>
      <c r="E18" s="169" t="str">
        <f t="shared" si="3"/>
        <v/>
      </c>
      <c r="F18" s="168" t="str">
        <f t="shared" si="4"/>
        <v/>
      </c>
      <c r="G18" s="168" t="str">
        <f t="shared" si="5"/>
        <v/>
      </c>
      <c r="H18" s="170"/>
      <c r="I18" s="171"/>
      <c r="J18" s="168" t="str">
        <f t="shared" si="6"/>
        <v/>
      </c>
      <c r="K18" s="172"/>
      <c r="L18" s="171"/>
      <c r="M18" s="173"/>
      <c r="N18" s="174"/>
      <c r="O18" s="168" t="str">
        <f t="shared" si="7"/>
        <v/>
      </c>
      <c r="P18" s="175" t="str">
        <f>IF(AH18="","",AH18)</f>
        <v/>
      </c>
      <c r="R18" s="154"/>
      <c r="S18" s="155"/>
      <c r="T18" s="156"/>
      <c r="U18" s="156"/>
      <c r="V18" s="158"/>
      <c r="W18" s="159"/>
      <c r="X18" s="164"/>
      <c r="Y18" s="164"/>
      <c r="Z18" s="164"/>
      <c r="AA18" s="164"/>
      <c r="AB18" s="164"/>
      <c r="AC18" s="164"/>
      <c r="AD18" s="164"/>
      <c r="AE18" s="164"/>
      <c r="AF18" s="164"/>
      <c r="AG18" s="164"/>
      <c r="AH18" s="164"/>
      <c r="AI18" s="161">
        <f>SUM(W18:AH18)</f>
        <v>0</v>
      </c>
      <c r="AJ18" s="159">
        <v>0</v>
      </c>
      <c r="AK18" s="164"/>
      <c r="AL18" s="164"/>
      <c r="AM18" s="164"/>
      <c r="AN18" s="164"/>
      <c r="AO18" s="164"/>
      <c r="AP18" s="164"/>
      <c r="AQ18" s="164"/>
      <c r="AR18" s="164"/>
      <c r="AS18" s="164"/>
      <c r="AT18" s="164"/>
      <c r="AU18" s="164"/>
      <c r="AV18" s="164">
        <f>SUM(AJ18:AU18)</f>
        <v>0</v>
      </c>
      <c r="AW18" s="166">
        <f>+V18+AI18+AV18</f>
        <v>0</v>
      </c>
    </row>
    <row r="19" spans="1:50" s="140" customFormat="1" ht="13.5" thickBot="1" x14ac:dyDescent="0.25">
      <c r="A19" s="167">
        <f t="shared" si="0"/>
        <v>978004</v>
      </c>
      <c r="B19" s="168"/>
      <c r="C19" s="168" t="str">
        <f t="shared" si="1"/>
        <v>INTER</v>
      </c>
      <c r="D19" s="168" t="str">
        <f t="shared" si="2"/>
        <v>CVN</v>
      </c>
      <c r="E19" s="169" t="str">
        <f t="shared" si="3"/>
        <v>Service Fees 12/19</v>
      </c>
      <c r="F19" s="168">
        <f t="shared" si="4"/>
        <v>263</v>
      </c>
      <c r="G19" s="168">
        <f t="shared" si="5"/>
        <v>8914</v>
      </c>
      <c r="H19" s="168" t="s">
        <v>384</v>
      </c>
      <c r="I19" s="168"/>
      <c r="J19" s="168" t="str">
        <f t="shared" si="6"/>
        <v>0188</v>
      </c>
      <c r="K19" s="172"/>
      <c r="L19" s="171"/>
      <c r="M19" s="173"/>
      <c r="N19" s="174"/>
      <c r="O19" s="168" t="str">
        <f t="shared" si="7"/>
        <v>VND</v>
      </c>
      <c r="P19" s="176">
        <f>IF(AH19="","",-AH19)</f>
        <v>-258615140</v>
      </c>
      <c r="R19" s="177" t="s">
        <v>448</v>
      </c>
      <c r="S19" s="178">
        <v>978004</v>
      </c>
      <c r="T19" s="179">
        <v>8914</v>
      </c>
      <c r="U19" s="179" t="s">
        <v>450</v>
      </c>
      <c r="V19" s="180">
        <f t="shared" ref="V19:AW19" si="9">SUM(V14:V18)</f>
        <v>148798285</v>
      </c>
      <c r="W19" s="181">
        <f t="shared" si="9"/>
        <v>133787744</v>
      </c>
      <c r="X19" s="182">
        <f t="shared" si="9"/>
        <v>133787744</v>
      </c>
      <c r="Y19" s="182">
        <f t="shared" si="9"/>
        <v>133787744</v>
      </c>
      <c r="Z19" s="182">
        <f t="shared" si="9"/>
        <v>133787744</v>
      </c>
      <c r="AA19" s="182">
        <f t="shared" si="9"/>
        <v>133787744</v>
      </c>
      <c r="AB19" s="182">
        <f t="shared" si="9"/>
        <v>133787744</v>
      </c>
      <c r="AC19" s="182">
        <f t="shared" si="9"/>
        <v>133787744</v>
      </c>
      <c r="AD19" s="182">
        <f t="shared" si="9"/>
        <v>133787744</v>
      </c>
      <c r="AE19" s="182">
        <f t="shared" si="9"/>
        <v>133787744</v>
      </c>
      <c r="AF19" s="182">
        <f t="shared" si="9"/>
        <v>133787744</v>
      </c>
      <c r="AG19" s="182">
        <f t="shared" si="9"/>
        <v>133787744</v>
      </c>
      <c r="AH19" s="182">
        <f t="shared" si="9"/>
        <v>258615140</v>
      </c>
      <c r="AI19" s="183">
        <f t="shared" si="9"/>
        <v>1730280324</v>
      </c>
      <c r="AJ19" s="181">
        <f t="shared" si="9"/>
        <v>-148798285</v>
      </c>
      <c r="AK19" s="182">
        <f t="shared" si="9"/>
        <v>-133787744</v>
      </c>
      <c r="AL19" s="182">
        <f t="shared" si="9"/>
        <v>-133787744</v>
      </c>
      <c r="AM19" s="182">
        <f t="shared" si="9"/>
        <v>-133787744</v>
      </c>
      <c r="AN19" s="182">
        <f t="shared" si="9"/>
        <v>-133787744</v>
      </c>
      <c r="AO19" s="182">
        <f t="shared" si="9"/>
        <v>-133787744</v>
      </c>
      <c r="AP19" s="182">
        <f t="shared" si="9"/>
        <v>-133787744</v>
      </c>
      <c r="AQ19" s="182">
        <f t="shared" si="9"/>
        <v>-133787744</v>
      </c>
      <c r="AR19" s="182">
        <f t="shared" si="9"/>
        <v>-133787744</v>
      </c>
      <c r="AS19" s="182">
        <f t="shared" si="9"/>
        <v>-133787744</v>
      </c>
      <c r="AT19" s="182">
        <f t="shared" si="9"/>
        <v>-133787744</v>
      </c>
      <c r="AU19" s="182">
        <f t="shared" si="9"/>
        <v>0</v>
      </c>
      <c r="AV19" s="182">
        <f t="shared" si="9"/>
        <v>-1486675725</v>
      </c>
      <c r="AW19" s="180">
        <f t="shared" si="9"/>
        <v>392402884</v>
      </c>
      <c r="AX19" s="184"/>
    </row>
    <row r="20" spans="1:50" ht="13.5" thickBot="1" x14ac:dyDescent="0.25">
      <c r="A20" s="135" t="s">
        <v>418</v>
      </c>
      <c r="B20" s="136" t="s">
        <v>419</v>
      </c>
      <c r="C20" s="136" t="s">
        <v>420</v>
      </c>
      <c r="D20" s="136" t="s">
        <v>421</v>
      </c>
      <c r="E20" s="137" t="s">
        <v>422</v>
      </c>
      <c r="F20" s="138" t="s">
        <v>407</v>
      </c>
      <c r="G20" s="136" t="s">
        <v>423</v>
      </c>
      <c r="H20" s="136" t="s">
        <v>424</v>
      </c>
      <c r="I20" s="138" t="s">
        <v>294</v>
      </c>
      <c r="J20" s="138" t="s">
        <v>425</v>
      </c>
      <c r="K20" s="136" t="s">
        <v>242</v>
      </c>
      <c r="L20" s="138" t="s">
        <v>426</v>
      </c>
      <c r="M20" s="138" t="s">
        <v>427</v>
      </c>
      <c r="N20" s="138" t="s">
        <v>428</v>
      </c>
      <c r="O20" s="138" t="s">
        <v>297</v>
      </c>
      <c r="P20" s="139" t="s">
        <v>429</v>
      </c>
      <c r="Q20" s="140"/>
      <c r="R20" s="141" t="s">
        <v>430</v>
      </c>
      <c r="S20" s="141" t="s">
        <v>181</v>
      </c>
      <c r="T20" s="141" t="s">
        <v>431</v>
      </c>
      <c r="U20" s="141" t="s">
        <v>432</v>
      </c>
      <c r="V20" s="141" t="s">
        <v>433</v>
      </c>
      <c r="W20" s="142" t="s">
        <v>434</v>
      </c>
      <c r="X20" s="143" t="s">
        <v>435</v>
      </c>
      <c r="Y20" s="143" t="s">
        <v>436</v>
      </c>
      <c r="Z20" s="143" t="s">
        <v>437</v>
      </c>
      <c r="AA20" s="143" t="s">
        <v>438</v>
      </c>
      <c r="AB20" s="143" t="s">
        <v>439</v>
      </c>
      <c r="AC20" s="143" t="s">
        <v>440</v>
      </c>
      <c r="AD20" s="143" t="s">
        <v>441</v>
      </c>
      <c r="AE20" s="143" t="s">
        <v>442</v>
      </c>
      <c r="AF20" s="143" t="s">
        <v>443</v>
      </c>
      <c r="AG20" s="143" t="s">
        <v>444</v>
      </c>
      <c r="AH20" s="143" t="s">
        <v>445</v>
      </c>
      <c r="AI20" s="144" t="s">
        <v>446</v>
      </c>
      <c r="AJ20" s="143" t="s">
        <v>434</v>
      </c>
      <c r="AK20" s="143" t="s">
        <v>435</v>
      </c>
      <c r="AL20" s="143" t="s">
        <v>436</v>
      </c>
      <c r="AM20" s="143" t="s">
        <v>437</v>
      </c>
      <c r="AN20" s="143" t="s">
        <v>438</v>
      </c>
      <c r="AO20" s="143" t="s">
        <v>439</v>
      </c>
      <c r="AP20" s="143" t="s">
        <v>440</v>
      </c>
      <c r="AQ20" s="143" t="s">
        <v>441</v>
      </c>
      <c r="AR20" s="143" t="s">
        <v>442</v>
      </c>
      <c r="AS20" s="143" t="s">
        <v>443</v>
      </c>
      <c r="AT20" s="143" t="s">
        <v>444</v>
      </c>
      <c r="AU20" s="143" t="s">
        <v>445</v>
      </c>
      <c r="AV20" s="144" t="s">
        <v>447</v>
      </c>
      <c r="AW20" s="141" t="s">
        <v>433</v>
      </c>
    </row>
    <row r="21" spans="1:50" s="153" customFormat="1" ht="15" x14ac:dyDescent="0.25">
      <c r="A21" s="145">
        <f t="shared" ref="A21:A26" si="10">IF(P21="","",S21)</f>
        <v>562000</v>
      </c>
      <c r="B21" s="109"/>
      <c r="C21" s="109" t="str">
        <f t="shared" ref="C21:C26" si="11">IF(P21="","",$B$5)</f>
        <v>INTER</v>
      </c>
      <c r="D21" s="109" t="str">
        <f t="shared" ref="D21:D26" si="12">IF(P21="","",$B$2)</f>
        <v>CVN</v>
      </c>
      <c r="E21" s="146" t="str">
        <f t="shared" ref="E21:E26" si="13">IF(R21="","",R21&amp;" "&amp;$B$8)</f>
        <v>Rent Manulife Plaza 12/19</v>
      </c>
      <c r="F21" s="109">
        <f t="shared" ref="F21:F26" si="14">IF(P21="","",$B$7)</f>
        <v>263</v>
      </c>
      <c r="G21" s="109">
        <f t="shared" ref="G21:G26" si="15">IF(T21="","",T21)</f>
        <v>8914</v>
      </c>
      <c r="H21" s="147"/>
      <c r="I21" s="148"/>
      <c r="J21" s="109">
        <f t="shared" ref="J21:J26" si="16">IF(P21="","",U21)</f>
        <v>0</v>
      </c>
      <c r="K21" s="149"/>
      <c r="L21" s="148"/>
      <c r="M21" s="150"/>
      <c r="N21" s="151"/>
      <c r="O21" s="109" t="str">
        <f t="shared" ref="O21:O26" si="17">IF(P21="","",$B$9)</f>
        <v>VND</v>
      </c>
      <c r="P21" s="152">
        <f>IF(AH21="","",AH21)</f>
        <v>177939850</v>
      </c>
      <c r="R21" s="154" t="s">
        <v>451</v>
      </c>
      <c r="S21" s="155">
        <v>562000</v>
      </c>
      <c r="T21" s="156">
        <v>8914</v>
      </c>
      <c r="U21" s="157"/>
      <c r="V21" s="158">
        <v>130927335</v>
      </c>
      <c r="W21" s="159">
        <v>130927335</v>
      </c>
      <c r="X21" s="160">
        <v>130927335</v>
      </c>
      <c r="Y21" s="160">
        <v>130927335</v>
      </c>
      <c r="Z21" s="160">
        <v>130927335</v>
      </c>
      <c r="AA21" s="160">
        <v>130927335</v>
      </c>
      <c r="AB21" s="160">
        <v>130927335</v>
      </c>
      <c r="AC21" s="160">
        <v>130927335</v>
      </c>
      <c r="AD21" s="160">
        <v>130927335</v>
      </c>
      <c r="AE21" s="160">
        <v>130927335</v>
      </c>
      <c r="AF21" s="160">
        <v>130927335</v>
      </c>
      <c r="AG21" s="160">
        <f>159115000+281876650</f>
        <v>440991650</v>
      </c>
      <c r="AH21" s="160">
        <f>168017850+9922000</f>
        <v>177939850</v>
      </c>
      <c r="AI21" s="185">
        <f>SUM(W21:AH21)</f>
        <v>1928204850</v>
      </c>
      <c r="AJ21" s="160">
        <v>-130927335</v>
      </c>
      <c r="AK21" s="160">
        <v>-130927335</v>
      </c>
      <c r="AL21" s="160">
        <v>-130927335</v>
      </c>
      <c r="AM21" s="160">
        <v>-130927335</v>
      </c>
      <c r="AN21" s="160">
        <v>-130927335</v>
      </c>
      <c r="AO21" s="160">
        <v>-130927335</v>
      </c>
      <c r="AP21" s="160">
        <v>-130927335</v>
      </c>
      <c r="AQ21" s="160">
        <v>-130927335</v>
      </c>
      <c r="AR21" s="160">
        <v>-130927335</v>
      </c>
      <c r="AS21" s="160">
        <v>-130927335</v>
      </c>
      <c r="AT21" s="160">
        <v>-130927335</v>
      </c>
      <c r="AU21" s="160"/>
      <c r="AV21" s="160">
        <f>SUM(AJ21:AU21)</f>
        <v>-1440200685</v>
      </c>
      <c r="AW21" s="163">
        <f>+V21+AI21+AV21</f>
        <v>618931500</v>
      </c>
    </row>
    <row r="22" spans="1:50" s="140" customFormat="1" ht="15" x14ac:dyDescent="0.25">
      <c r="A22" s="145">
        <f t="shared" si="10"/>
        <v>562000</v>
      </c>
      <c r="B22" s="109"/>
      <c r="C22" s="109" t="str">
        <f t="shared" si="11"/>
        <v>INTER</v>
      </c>
      <c r="D22" s="109" t="str">
        <f t="shared" si="12"/>
        <v>CVN</v>
      </c>
      <c r="E22" s="146" t="str">
        <f t="shared" si="13"/>
        <v>Rent CMC HN 12/19</v>
      </c>
      <c r="F22" s="109">
        <f t="shared" si="14"/>
        <v>263</v>
      </c>
      <c r="G22" s="109">
        <f t="shared" si="15"/>
        <v>8914</v>
      </c>
      <c r="H22" s="147"/>
      <c r="I22" s="148"/>
      <c r="J22" s="109">
        <f t="shared" si="16"/>
        <v>0</v>
      </c>
      <c r="K22" s="149"/>
      <c r="L22" s="148"/>
      <c r="M22" s="150"/>
      <c r="N22" s="151"/>
      <c r="O22" s="109" t="str">
        <f t="shared" si="17"/>
        <v>VND</v>
      </c>
      <c r="P22" s="152">
        <f>IF(AH22="","",AH22)</f>
        <v>9193732</v>
      </c>
      <c r="R22" s="154" t="s">
        <v>452</v>
      </c>
      <c r="S22" s="155">
        <v>562000</v>
      </c>
      <c r="T22" s="156">
        <v>8914</v>
      </c>
      <c r="U22" s="157"/>
      <c r="V22" s="158">
        <v>9193732</v>
      </c>
      <c r="W22" s="159">
        <v>9193732</v>
      </c>
      <c r="X22" s="164">
        <v>9193732</v>
      </c>
      <c r="Y22" s="164">
        <v>9193732</v>
      </c>
      <c r="Z22" s="164">
        <v>9193732</v>
      </c>
      <c r="AA22" s="164">
        <v>9193732</v>
      </c>
      <c r="AB22" s="164">
        <v>9193732</v>
      </c>
      <c r="AC22" s="164">
        <v>9193732</v>
      </c>
      <c r="AD22" s="164">
        <v>9193732</v>
      </c>
      <c r="AE22" s="164">
        <v>9193732</v>
      </c>
      <c r="AF22" s="164">
        <v>9193732</v>
      </c>
      <c r="AG22" s="164">
        <v>9193732</v>
      </c>
      <c r="AH22" s="164">
        <v>9193732</v>
      </c>
      <c r="AI22" s="161">
        <f>SUM(W22:AH22)</f>
        <v>110324784</v>
      </c>
      <c r="AJ22" s="159">
        <v>-9193732</v>
      </c>
      <c r="AK22" s="164">
        <v>-9193732</v>
      </c>
      <c r="AL22" s="164">
        <v>-9193732</v>
      </c>
      <c r="AM22" s="164">
        <v>-9193732</v>
      </c>
      <c r="AN22" s="164">
        <v>-9193732</v>
      </c>
      <c r="AO22" s="164">
        <v>-9193732</v>
      </c>
      <c r="AP22" s="164">
        <v>-9193732</v>
      </c>
      <c r="AQ22" s="164">
        <v>-9193732</v>
      </c>
      <c r="AR22" s="164">
        <v>-9193732</v>
      </c>
      <c r="AS22" s="164">
        <v>-9193732</v>
      </c>
      <c r="AT22" s="164">
        <v>-9193732</v>
      </c>
      <c r="AU22" s="164"/>
      <c r="AV22" s="164">
        <f>SUM(AJ22:AU22)</f>
        <v>-101131052</v>
      </c>
      <c r="AW22" s="166">
        <f>+V22+AI22+AV22</f>
        <v>18387464</v>
      </c>
    </row>
    <row r="23" spans="1:50" s="140" customFormat="1" ht="15" x14ac:dyDescent="0.25">
      <c r="A23" s="145" t="str">
        <f t="shared" si="10"/>
        <v/>
      </c>
      <c r="B23" s="109"/>
      <c r="C23" s="109" t="str">
        <f t="shared" si="11"/>
        <v/>
      </c>
      <c r="D23" s="109" t="str">
        <f t="shared" si="12"/>
        <v/>
      </c>
      <c r="E23" s="146" t="str">
        <f t="shared" si="13"/>
        <v/>
      </c>
      <c r="F23" s="109" t="str">
        <f t="shared" si="14"/>
        <v/>
      </c>
      <c r="G23" s="109" t="str">
        <f t="shared" si="15"/>
        <v/>
      </c>
      <c r="H23" s="147"/>
      <c r="I23" s="148"/>
      <c r="J23" s="109" t="str">
        <f t="shared" si="16"/>
        <v/>
      </c>
      <c r="K23" s="149"/>
      <c r="L23" s="148"/>
      <c r="M23" s="150"/>
      <c r="N23" s="151"/>
      <c r="O23" s="109" t="str">
        <f t="shared" si="17"/>
        <v/>
      </c>
      <c r="P23" s="152" t="str">
        <f>IF(AH23="","",AH23)</f>
        <v/>
      </c>
      <c r="R23" s="154"/>
      <c r="S23" s="155"/>
      <c r="T23" s="156"/>
      <c r="U23" s="157"/>
      <c r="V23" s="158"/>
      <c r="W23" s="159"/>
      <c r="X23" s="164"/>
      <c r="Y23" s="164"/>
      <c r="Z23" s="164"/>
      <c r="AA23" s="164"/>
      <c r="AB23" s="164"/>
      <c r="AC23" s="164"/>
      <c r="AD23" s="164"/>
      <c r="AE23" s="164"/>
      <c r="AF23" s="164"/>
      <c r="AG23" s="164"/>
      <c r="AH23" s="164"/>
      <c r="AI23" s="161">
        <f>SUM(W23:AH23)</f>
        <v>0</v>
      </c>
      <c r="AJ23" s="159">
        <v>0</v>
      </c>
      <c r="AK23" s="164"/>
      <c r="AL23" s="164"/>
      <c r="AM23" s="164"/>
      <c r="AN23" s="164"/>
      <c r="AO23" s="164"/>
      <c r="AP23" s="164"/>
      <c r="AQ23" s="164"/>
      <c r="AR23" s="164"/>
      <c r="AS23" s="164"/>
      <c r="AT23" s="164"/>
      <c r="AU23" s="164"/>
      <c r="AV23" s="164">
        <f>SUM(AJ23:AU23)</f>
        <v>0</v>
      </c>
      <c r="AW23" s="166">
        <f>+V23+AI23+AV23</f>
        <v>0</v>
      </c>
    </row>
    <row r="24" spans="1:50" s="140" customFormat="1" ht="15" x14ac:dyDescent="0.25">
      <c r="A24" s="145" t="str">
        <f t="shared" si="10"/>
        <v/>
      </c>
      <c r="B24" s="109"/>
      <c r="C24" s="109" t="str">
        <f t="shared" si="11"/>
        <v/>
      </c>
      <c r="D24" s="109" t="str">
        <f t="shared" si="12"/>
        <v/>
      </c>
      <c r="E24" s="146" t="str">
        <f t="shared" si="13"/>
        <v/>
      </c>
      <c r="F24" s="109" t="str">
        <f t="shared" si="14"/>
        <v/>
      </c>
      <c r="G24" s="109" t="str">
        <f t="shared" si="15"/>
        <v/>
      </c>
      <c r="H24" s="147"/>
      <c r="I24" s="148"/>
      <c r="J24" s="109" t="str">
        <f t="shared" si="16"/>
        <v/>
      </c>
      <c r="K24" s="149"/>
      <c r="L24" s="148"/>
      <c r="M24" s="150"/>
      <c r="N24" s="151"/>
      <c r="O24" s="109" t="str">
        <f t="shared" si="17"/>
        <v/>
      </c>
      <c r="P24" s="152" t="str">
        <f>IF(AH24="","",AH24)</f>
        <v/>
      </c>
      <c r="R24" s="154"/>
      <c r="S24" s="155"/>
      <c r="T24" s="156"/>
      <c r="U24" s="156"/>
      <c r="V24" s="158"/>
      <c r="W24" s="159"/>
      <c r="X24" s="164"/>
      <c r="Y24" s="164"/>
      <c r="Z24" s="164"/>
      <c r="AA24" s="164"/>
      <c r="AB24" s="164"/>
      <c r="AC24" s="164"/>
      <c r="AD24" s="164"/>
      <c r="AE24" s="164"/>
      <c r="AF24" s="164"/>
      <c r="AG24" s="164"/>
      <c r="AH24" s="164"/>
      <c r="AI24" s="161">
        <f>SUM(W24:AH24)</f>
        <v>0</v>
      </c>
      <c r="AJ24" s="159">
        <v>0</v>
      </c>
      <c r="AK24" s="164"/>
      <c r="AL24" s="164"/>
      <c r="AM24" s="164"/>
      <c r="AN24" s="164"/>
      <c r="AO24" s="164"/>
      <c r="AP24" s="164"/>
      <c r="AQ24" s="164"/>
      <c r="AR24" s="164"/>
      <c r="AS24" s="164"/>
      <c r="AT24" s="164"/>
      <c r="AU24" s="164"/>
      <c r="AV24" s="164">
        <f>SUM(AJ24:AU24)</f>
        <v>0</v>
      </c>
      <c r="AW24" s="166">
        <f>+V24+AI24+AV24</f>
        <v>0</v>
      </c>
    </row>
    <row r="25" spans="1:50" s="140" customFormat="1" ht="15.75" thickBot="1" x14ac:dyDescent="0.3">
      <c r="A25" s="167" t="str">
        <f t="shared" si="10"/>
        <v/>
      </c>
      <c r="B25" s="168"/>
      <c r="C25" s="168" t="str">
        <f t="shared" si="11"/>
        <v/>
      </c>
      <c r="D25" s="168" t="str">
        <f t="shared" si="12"/>
        <v/>
      </c>
      <c r="E25" s="169" t="str">
        <f t="shared" si="13"/>
        <v/>
      </c>
      <c r="F25" s="168" t="str">
        <f t="shared" si="14"/>
        <v/>
      </c>
      <c r="G25" s="168" t="str">
        <f t="shared" si="15"/>
        <v/>
      </c>
      <c r="H25" s="170"/>
      <c r="I25" s="171"/>
      <c r="J25" s="168" t="str">
        <f t="shared" si="16"/>
        <v/>
      </c>
      <c r="K25" s="172"/>
      <c r="L25" s="171"/>
      <c r="M25" s="173"/>
      <c r="N25" s="174"/>
      <c r="O25" s="168" t="str">
        <f t="shared" si="17"/>
        <v/>
      </c>
      <c r="P25" s="175" t="str">
        <f>IF(AH25="","",AH25)</f>
        <v/>
      </c>
      <c r="R25" s="154"/>
      <c r="S25" s="155"/>
      <c r="T25" s="156"/>
      <c r="U25" s="156"/>
      <c r="V25" s="158"/>
      <c r="W25" s="159"/>
      <c r="X25" s="164"/>
      <c r="Y25" s="164"/>
      <c r="Z25" s="164"/>
      <c r="AA25" s="164"/>
      <c r="AB25" s="164"/>
      <c r="AC25" s="164"/>
      <c r="AD25" s="164"/>
      <c r="AE25" s="164"/>
      <c r="AF25" s="164"/>
      <c r="AG25" s="164"/>
      <c r="AH25" s="164"/>
      <c r="AI25" s="161">
        <f>SUM(W25:AH25)</f>
        <v>0</v>
      </c>
      <c r="AJ25" s="159">
        <v>0</v>
      </c>
      <c r="AK25" s="164"/>
      <c r="AL25" s="164"/>
      <c r="AM25" s="164"/>
      <c r="AN25" s="164"/>
      <c r="AO25" s="164"/>
      <c r="AP25" s="164"/>
      <c r="AQ25" s="164"/>
      <c r="AR25" s="164"/>
      <c r="AS25" s="164"/>
      <c r="AT25" s="164"/>
      <c r="AU25" s="164"/>
      <c r="AV25" s="164">
        <f>SUM(AJ25:AU25)</f>
        <v>0</v>
      </c>
      <c r="AW25" s="166">
        <f>+V25+AI25+AV25</f>
        <v>0</v>
      </c>
    </row>
    <row r="26" spans="1:50" s="140" customFormat="1" ht="13.5" thickBot="1" x14ac:dyDescent="0.25">
      <c r="A26" s="167">
        <f t="shared" si="10"/>
        <v>978004</v>
      </c>
      <c r="B26" s="168"/>
      <c r="C26" s="168" t="str">
        <f t="shared" si="11"/>
        <v>INTER</v>
      </c>
      <c r="D26" s="168" t="str">
        <f t="shared" si="12"/>
        <v>CVN</v>
      </c>
      <c r="E26" s="169" t="str">
        <f t="shared" si="13"/>
        <v>Rent 12/19</v>
      </c>
      <c r="F26" s="168">
        <f t="shared" si="14"/>
        <v>263</v>
      </c>
      <c r="G26" s="168">
        <f t="shared" si="15"/>
        <v>8914</v>
      </c>
      <c r="H26" s="168" t="s">
        <v>384</v>
      </c>
      <c r="I26" s="171"/>
      <c r="J26" s="168" t="str">
        <f t="shared" si="16"/>
        <v>0188</v>
      </c>
      <c r="K26" s="172"/>
      <c r="L26" s="171"/>
      <c r="M26" s="173"/>
      <c r="N26" s="174"/>
      <c r="O26" s="168" t="str">
        <f t="shared" si="17"/>
        <v>VND</v>
      </c>
      <c r="P26" s="176">
        <f>IF(AH26="","",-AH26)</f>
        <v>-187133582</v>
      </c>
      <c r="R26" s="177" t="s">
        <v>453</v>
      </c>
      <c r="S26" s="178">
        <v>978004</v>
      </c>
      <c r="T26" s="179">
        <v>8914</v>
      </c>
      <c r="U26" s="179" t="s">
        <v>450</v>
      </c>
      <c r="V26" s="180">
        <f t="shared" ref="V26:AW26" si="18">SUM(V21:V25)</f>
        <v>140121067</v>
      </c>
      <c r="W26" s="181">
        <f t="shared" si="18"/>
        <v>140121067</v>
      </c>
      <c r="X26" s="182">
        <f t="shared" si="18"/>
        <v>140121067</v>
      </c>
      <c r="Y26" s="182">
        <f t="shared" si="18"/>
        <v>140121067</v>
      </c>
      <c r="Z26" s="182">
        <f t="shared" si="18"/>
        <v>140121067</v>
      </c>
      <c r="AA26" s="182">
        <f t="shared" si="18"/>
        <v>140121067</v>
      </c>
      <c r="AB26" s="182">
        <f t="shared" si="18"/>
        <v>140121067</v>
      </c>
      <c r="AC26" s="182">
        <f t="shared" si="18"/>
        <v>140121067</v>
      </c>
      <c r="AD26" s="182">
        <f t="shared" si="18"/>
        <v>140121067</v>
      </c>
      <c r="AE26" s="182">
        <f t="shared" si="18"/>
        <v>140121067</v>
      </c>
      <c r="AF26" s="182">
        <f t="shared" si="18"/>
        <v>140121067</v>
      </c>
      <c r="AG26" s="182">
        <f t="shared" si="18"/>
        <v>450185382</v>
      </c>
      <c r="AH26" s="182">
        <f t="shared" si="18"/>
        <v>187133582</v>
      </c>
      <c r="AI26" s="183">
        <f t="shared" si="18"/>
        <v>2038529634</v>
      </c>
      <c r="AJ26" s="181">
        <f t="shared" si="18"/>
        <v>-140121067</v>
      </c>
      <c r="AK26" s="182">
        <f t="shared" si="18"/>
        <v>-140121067</v>
      </c>
      <c r="AL26" s="182">
        <f t="shared" si="18"/>
        <v>-140121067</v>
      </c>
      <c r="AM26" s="182">
        <f t="shared" si="18"/>
        <v>-140121067</v>
      </c>
      <c r="AN26" s="182">
        <f t="shared" si="18"/>
        <v>-140121067</v>
      </c>
      <c r="AO26" s="182">
        <f t="shared" si="18"/>
        <v>-140121067</v>
      </c>
      <c r="AP26" s="182">
        <f t="shared" si="18"/>
        <v>-140121067</v>
      </c>
      <c r="AQ26" s="182">
        <f t="shared" si="18"/>
        <v>-140121067</v>
      </c>
      <c r="AR26" s="182">
        <f t="shared" si="18"/>
        <v>-140121067</v>
      </c>
      <c r="AS26" s="182">
        <f t="shared" si="18"/>
        <v>-140121067</v>
      </c>
      <c r="AT26" s="182">
        <f t="shared" si="18"/>
        <v>-140121067</v>
      </c>
      <c r="AU26" s="182">
        <f t="shared" si="18"/>
        <v>0</v>
      </c>
      <c r="AV26" s="182">
        <f t="shared" si="18"/>
        <v>-1541331737</v>
      </c>
      <c r="AW26" s="180">
        <f t="shared" si="18"/>
        <v>637318964</v>
      </c>
      <c r="AX26" s="184"/>
    </row>
    <row r="27" spans="1:50" ht="13.5" thickBot="1" x14ac:dyDescent="0.25">
      <c r="A27" s="135" t="s">
        <v>418</v>
      </c>
      <c r="B27" s="136" t="s">
        <v>419</v>
      </c>
      <c r="C27" s="136" t="s">
        <v>420</v>
      </c>
      <c r="D27" s="136" t="s">
        <v>421</v>
      </c>
      <c r="E27" s="137" t="s">
        <v>422</v>
      </c>
      <c r="F27" s="138" t="s">
        <v>407</v>
      </c>
      <c r="G27" s="136" t="s">
        <v>423</v>
      </c>
      <c r="H27" s="136" t="s">
        <v>424</v>
      </c>
      <c r="I27" s="138" t="s">
        <v>294</v>
      </c>
      <c r="J27" s="138" t="s">
        <v>425</v>
      </c>
      <c r="K27" s="136" t="s">
        <v>242</v>
      </c>
      <c r="L27" s="138" t="s">
        <v>426</v>
      </c>
      <c r="M27" s="138" t="s">
        <v>427</v>
      </c>
      <c r="N27" s="138" t="s">
        <v>428</v>
      </c>
      <c r="O27" s="138" t="s">
        <v>297</v>
      </c>
      <c r="P27" s="139" t="s">
        <v>429</v>
      </c>
      <c r="Q27" s="140"/>
      <c r="R27" s="141" t="s">
        <v>430</v>
      </c>
      <c r="S27" s="141" t="s">
        <v>181</v>
      </c>
      <c r="T27" s="141" t="s">
        <v>431</v>
      </c>
      <c r="U27" s="141" t="s">
        <v>432</v>
      </c>
      <c r="V27" s="141" t="s">
        <v>433</v>
      </c>
      <c r="W27" s="142" t="s">
        <v>434</v>
      </c>
      <c r="X27" s="143" t="s">
        <v>435</v>
      </c>
      <c r="Y27" s="143" t="s">
        <v>436</v>
      </c>
      <c r="Z27" s="143" t="s">
        <v>437</v>
      </c>
      <c r="AA27" s="143" t="s">
        <v>438</v>
      </c>
      <c r="AB27" s="143" t="s">
        <v>439</v>
      </c>
      <c r="AC27" s="143" t="s">
        <v>440</v>
      </c>
      <c r="AD27" s="143" t="s">
        <v>441</v>
      </c>
      <c r="AE27" s="143" t="s">
        <v>442</v>
      </c>
      <c r="AF27" s="143" t="s">
        <v>443</v>
      </c>
      <c r="AG27" s="143" t="s">
        <v>444</v>
      </c>
      <c r="AH27" s="143" t="s">
        <v>445</v>
      </c>
      <c r="AI27" s="144" t="s">
        <v>446</v>
      </c>
      <c r="AJ27" s="143" t="s">
        <v>434</v>
      </c>
      <c r="AK27" s="143" t="s">
        <v>435</v>
      </c>
      <c r="AL27" s="143" t="s">
        <v>436</v>
      </c>
      <c r="AM27" s="143" t="s">
        <v>437</v>
      </c>
      <c r="AN27" s="143" t="s">
        <v>438</v>
      </c>
      <c r="AO27" s="143" t="s">
        <v>439</v>
      </c>
      <c r="AP27" s="143" t="s">
        <v>440</v>
      </c>
      <c r="AQ27" s="143" t="s">
        <v>441</v>
      </c>
      <c r="AR27" s="143" t="s">
        <v>442</v>
      </c>
      <c r="AS27" s="143" t="s">
        <v>443</v>
      </c>
      <c r="AT27" s="143" t="s">
        <v>444</v>
      </c>
      <c r="AU27" s="143" t="s">
        <v>445</v>
      </c>
      <c r="AV27" s="144" t="s">
        <v>454</v>
      </c>
      <c r="AW27" s="141" t="s">
        <v>433</v>
      </c>
    </row>
    <row r="28" spans="1:50" s="153" customFormat="1" ht="15" x14ac:dyDescent="0.25">
      <c r="A28" s="145" t="str">
        <f t="shared" ref="A28:A33" si="19">IF(P28="","",S28)</f>
        <v>561150</v>
      </c>
      <c r="B28" s="109"/>
      <c r="C28" s="109" t="str">
        <f t="shared" ref="C28:C33" si="20">IF(P28="","",$B$5)</f>
        <v>INTER</v>
      </c>
      <c r="D28" s="109" t="str">
        <f t="shared" ref="D28:D33" si="21">IF(P28="","",$B$2)</f>
        <v>CVN</v>
      </c>
      <c r="E28" s="146" t="str">
        <f t="shared" ref="E28:E33" si="22">IF(R28="","",R28&amp;" "&amp;$B$8)</f>
        <v>Portia 12/19</v>
      </c>
      <c r="F28" s="109">
        <f t="shared" ref="F28:F33" si="23">IF(P28="","",$B$7)</f>
        <v>263</v>
      </c>
      <c r="G28" s="109">
        <f t="shared" ref="G28:G33" si="24">IF(T28="","",T28)</f>
        <v>7269</v>
      </c>
      <c r="H28" s="147"/>
      <c r="I28" s="148"/>
      <c r="J28" s="109">
        <f t="shared" ref="J28:J33" si="25">IF(P28="","",U28)</f>
        <v>0</v>
      </c>
      <c r="K28" s="149"/>
      <c r="L28" s="148"/>
      <c r="M28" s="150"/>
      <c r="N28" s="151"/>
      <c r="O28" s="109" t="s">
        <v>378</v>
      </c>
      <c r="P28" s="152">
        <f>IF(AH28="","",AH28)</f>
        <v>4557.38</v>
      </c>
      <c r="Q28" s="140"/>
      <c r="R28" s="154" t="s">
        <v>455</v>
      </c>
      <c r="S28" s="155" t="s">
        <v>456</v>
      </c>
      <c r="T28" s="156">
        <v>7269</v>
      </c>
      <c r="U28" s="157"/>
      <c r="V28" s="158">
        <v>145291.22</v>
      </c>
      <c r="W28" s="159">
        <v>4557.38</v>
      </c>
      <c r="X28" s="160">
        <v>4557.3756874117116</v>
      </c>
      <c r="Y28" s="160">
        <v>4557.38</v>
      </c>
      <c r="Z28" s="160">
        <v>4557.38</v>
      </c>
      <c r="AA28" s="160">
        <v>4557.38</v>
      </c>
      <c r="AB28" s="160">
        <v>4557.38</v>
      </c>
      <c r="AC28" s="160">
        <v>4557.38</v>
      </c>
      <c r="AD28" s="160">
        <v>4557.38</v>
      </c>
      <c r="AE28" s="160">
        <v>4557.38</v>
      </c>
      <c r="AF28" s="160">
        <v>4557.38</v>
      </c>
      <c r="AG28" s="160">
        <v>4557.38</v>
      </c>
      <c r="AH28" s="160">
        <v>4557.38</v>
      </c>
      <c r="AI28" s="185">
        <f>SUM(W28:AH28)</f>
        <v>54688.555687411703</v>
      </c>
      <c r="AJ28" s="162">
        <v>0</v>
      </c>
      <c r="AK28" s="160">
        <v>0</v>
      </c>
      <c r="AL28" s="160">
        <v>-145291.22</v>
      </c>
      <c r="AM28" s="160">
        <v>0</v>
      </c>
      <c r="AN28" s="160">
        <v>0</v>
      </c>
      <c r="AO28" s="160">
        <v>0</v>
      </c>
      <c r="AP28" s="160">
        <v>0</v>
      </c>
      <c r="AQ28" s="160">
        <v>0</v>
      </c>
      <c r="AR28" s="160">
        <v>0</v>
      </c>
      <c r="AS28" s="160">
        <v>0</v>
      </c>
      <c r="AT28" s="160">
        <v>0</v>
      </c>
      <c r="AU28" s="160"/>
      <c r="AV28" s="160">
        <f>SUM(AJ28:AU28)</f>
        <v>-145291.22</v>
      </c>
      <c r="AW28" s="163">
        <f>+V28+AI28+AV28</f>
        <v>54688.555687411717</v>
      </c>
    </row>
    <row r="29" spans="1:50" s="153" customFormat="1" ht="15" x14ac:dyDescent="0.25">
      <c r="A29" s="145" t="str">
        <f>IF(P29="","",S29)</f>
        <v>561150</v>
      </c>
      <c r="B29" s="109"/>
      <c r="C29" s="109" t="str">
        <f>IF(P29="","",$B$5)</f>
        <v>INTER</v>
      </c>
      <c r="D29" s="109" t="str">
        <f>IF(P29="","",$B$2)</f>
        <v>CVN</v>
      </c>
      <c r="E29" s="146" t="str">
        <f>IF(R29="","",R29&amp;" "&amp;$B$8)</f>
        <v>Portia true up  12/19</v>
      </c>
      <c r="F29" s="109">
        <f>IF(P29="","",$B$7)</f>
        <v>263</v>
      </c>
      <c r="G29" s="109">
        <f>IF(T29="","",T29)</f>
        <v>7269</v>
      </c>
      <c r="H29" s="147"/>
      <c r="I29" s="148"/>
      <c r="J29" s="109">
        <f t="shared" si="25"/>
        <v>0</v>
      </c>
      <c r="K29" s="149"/>
      <c r="L29" s="148"/>
      <c r="M29" s="150"/>
      <c r="N29" s="151"/>
      <c r="O29" s="109" t="s">
        <v>378</v>
      </c>
      <c r="P29" s="152">
        <f>IF(AH29="","",AH29)</f>
        <v>23.89</v>
      </c>
      <c r="Q29" s="140"/>
      <c r="R29" s="154" t="s">
        <v>457</v>
      </c>
      <c r="S29" s="155" t="s">
        <v>456</v>
      </c>
      <c r="T29" s="156">
        <v>7269</v>
      </c>
      <c r="U29" s="157"/>
      <c r="V29" s="158">
        <v>0</v>
      </c>
      <c r="W29" s="159">
        <v>0</v>
      </c>
      <c r="X29" s="164">
        <v>-311.49118013176621</v>
      </c>
      <c r="Y29" s="164">
        <v>-243.45</v>
      </c>
      <c r="Z29" s="164">
        <v>-259.5</v>
      </c>
      <c r="AA29" s="164">
        <v>-160.31</v>
      </c>
      <c r="AB29" s="164">
        <v>-291.07</v>
      </c>
      <c r="AC29" s="164">
        <v>-110.63</v>
      </c>
      <c r="AD29" s="164">
        <v>-266.32</v>
      </c>
      <c r="AE29" s="164">
        <v>-203.37</v>
      </c>
      <c r="AF29" s="164">
        <v>-31.4</v>
      </c>
      <c r="AG29" s="164">
        <v>223.15</v>
      </c>
      <c r="AH29" s="164">
        <v>23.89</v>
      </c>
      <c r="AI29" s="161">
        <f>SUM(W29:AH29)</f>
        <v>-1630.5011801317662</v>
      </c>
      <c r="AJ29" s="159">
        <v>0</v>
      </c>
      <c r="AK29" s="164">
        <v>0</v>
      </c>
      <c r="AL29" s="164">
        <v>0</v>
      </c>
      <c r="AM29" s="164">
        <v>0</v>
      </c>
      <c r="AN29" s="164">
        <v>0</v>
      </c>
      <c r="AO29" s="164">
        <v>0</v>
      </c>
      <c r="AP29" s="164">
        <v>0</v>
      </c>
      <c r="AQ29" s="164">
        <v>0</v>
      </c>
      <c r="AR29" s="164">
        <v>0</v>
      </c>
      <c r="AS29" s="164">
        <v>0</v>
      </c>
      <c r="AT29" s="164">
        <v>0</v>
      </c>
      <c r="AU29" s="164"/>
      <c r="AV29" s="164">
        <f>SUM(AJ29:AU29)</f>
        <v>0</v>
      </c>
      <c r="AW29" s="166">
        <f>+V29+AI29+AV29</f>
        <v>-1630.5011801317662</v>
      </c>
    </row>
    <row r="30" spans="1:50" s="140" customFormat="1" ht="15" x14ac:dyDescent="0.25">
      <c r="A30" s="145" t="str">
        <f t="shared" si="19"/>
        <v/>
      </c>
      <c r="B30" s="109"/>
      <c r="C30" s="109" t="str">
        <f t="shared" si="20"/>
        <v/>
      </c>
      <c r="D30" s="109" t="str">
        <f t="shared" si="21"/>
        <v/>
      </c>
      <c r="E30" s="146" t="str">
        <f t="shared" si="22"/>
        <v/>
      </c>
      <c r="F30" s="109" t="str">
        <f t="shared" si="23"/>
        <v/>
      </c>
      <c r="G30" s="109" t="str">
        <f t="shared" si="24"/>
        <v/>
      </c>
      <c r="H30" s="147"/>
      <c r="I30" s="148"/>
      <c r="J30" s="109" t="str">
        <f t="shared" si="25"/>
        <v/>
      </c>
      <c r="K30" s="149"/>
      <c r="L30" s="148"/>
      <c r="M30" s="150"/>
      <c r="N30" s="151"/>
      <c r="O30" s="109" t="str">
        <f>IF(P30="","",$B$9)</f>
        <v/>
      </c>
      <c r="P30" s="152" t="str">
        <f>IF(AH30="","",AH30)</f>
        <v/>
      </c>
      <c r="R30" s="154"/>
      <c r="S30" s="155"/>
      <c r="T30" s="156"/>
      <c r="U30" s="157"/>
      <c r="V30" s="158">
        <v>0</v>
      </c>
      <c r="W30" s="159"/>
      <c r="X30" s="164"/>
      <c r="Y30" s="164"/>
      <c r="Z30" s="164"/>
      <c r="AA30" s="164"/>
      <c r="AB30" s="164"/>
      <c r="AC30" s="164"/>
      <c r="AD30" s="164"/>
      <c r="AE30" s="164"/>
      <c r="AF30" s="164"/>
      <c r="AG30" s="164"/>
      <c r="AH30" s="164"/>
      <c r="AI30" s="161">
        <f>SUM(W30:AH30)</f>
        <v>0</v>
      </c>
      <c r="AJ30" s="159">
        <v>0</v>
      </c>
      <c r="AK30" s="164">
        <v>0</v>
      </c>
      <c r="AL30" s="164">
        <v>0</v>
      </c>
      <c r="AM30" s="164">
        <v>0</v>
      </c>
      <c r="AN30" s="164">
        <v>0</v>
      </c>
      <c r="AO30" s="164">
        <v>0</v>
      </c>
      <c r="AP30" s="164">
        <v>0</v>
      </c>
      <c r="AQ30" s="164">
        <v>0</v>
      </c>
      <c r="AR30" s="164">
        <v>0</v>
      </c>
      <c r="AS30" s="164">
        <v>0</v>
      </c>
      <c r="AT30" s="164">
        <v>0</v>
      </c>
      <c r="AU30" s="164"/>
      <c r="AV30" s="164">
        <f>SUM(AJ30:AU30)</f>
        <v>0</v>
      </c>
      <c r="AW30" s="166">
        <f>+V30+AI30+AV30</f>
        <v>0</v>
      </c>
    </row>
    <row r="31" spans="1:50" s="140" customFormat="1" ht="15" x14ac:dyDescent="0.25">
      <c r="A31" s="145" t="str">
        <f t="shared" si="19"/>
        <v/>
      </c>
      <c r="B31" s="109"/>
      <c r="C31" s="109" t="str">
        <f t="shared" si="20"/>
        <v/>
      </c>
      <c r="D31" s="109" t="str">
        <f t="shared" si="21"/>
        <v/>
      </c>
      <c r="E31" s="146" t="str">
        <f t="shared" si="22"/>
        <v/>
      </c>
      <c r="F31" s="109" t="str">
        <f t="shared" si="23"/>
        <v/>
      </c>
      <c r="G31" s="109" t="str">
        <f t="shared" si="24"/>
        <v/>
      </c>
      <c r="H31" s="147"/>
      <c r="I31" s="148"/>
      <c r="J31" s="109" t="str">
        <f t="shared" si="25"/>
        <v/>
      </c>
      <c r="K31" s="149"/>
      <c r="L31" s="148"/>
      <c r="M31" s="150"/>
      <c r="N31" s="151"/>
      <c r="O31" s="109" t="str">
        <f>IF(P31="","",$B$9)</f>
        <v/>
      </c>
      <c r="P31" s="152" t="str">
        <f>IF(AH31="","",AH31)</f>
        <v/>
      </c>
      <c r="R31" s="154"/>
      <c r="S31" s="155"/>
      <c r="T31" s="156"/>
      <c r="U31" s="156"/>
      <c r="V31" s="158">
        <v>0</v>
      </c>
      <c r="W31" s="159"/>
      <c r="X31" s="164"/>
      <c r="Y31" s="164"/>
      <c r="Z31" s="164"/>
      <c r="AA31" s="164"/>
      <c r="AB31" s="164"/>
      <c r="AC31" s="164"/>
      <c r="AD31" s="164"/>
      <c r="AE31" s="164"/>
      <c r="AF31" s="164"/>
      <c r="AG31" s="164"/>
      <c r="AH31" s="164"/>
      <c r="AI31" s="161">
        <f>SUM(W31:AH31)</f>
        <v>0</v>
      </c>
      <c r="AJ31" s="159">
        <v>0</v>
      </c>
      <c r="AK31" s="164">
        <v>0</v>
      </c>
      <c r="AL31" s="164">
        <v>0</v>
      </c>
      <c r="AM31" s="164">
        <v>0</v>
      </c>
      <c r="AN31" s="164">
        <v>0</v>
      </c>
      <c r="AO31" s="164">
        <v>0</v>
      </c>
      <c r="AP31" s="164">
        <v>0</v>
      </c>
      <c r="AQ31" s="164">
        <v>0</v>
      </c>
      <c r="AR31" s="164">
        <v>0</v>
      </c>
      <c r="AS31" s="164">
        <v>0</v>
      </c>
      <c r="AT31" s="164">
        <v>0</v>
      </c>
      <c r="AU31" s="164"/>
      <c r="AV31" s="164">
        <f>SUM(AJ31:AU31)</f>
        <v>0</v>
      </c>
      <c r="AW31" s="166">
        <f>+V31+AI31+AV31</f>
        <v>0</v>
      </c>
    </row>
    <row r="32" spans="1:50" s="140" customFormat="1" ht="15.75" thickBot="1" x14ac:dyDescent="0.3">
      <c r="A32" s="167" t="str">
        <f t="shared" si="19"/>
        <v/>
      </c>
      <c r="B32" s="168"/>
      <c r="C32" s="168" t="str">
        <f t="shared" si="20"/>
        <v/>
      </c>
      <c r="D32" s="168" t="str">
        <f t="shared" si="21"/>
        <v/>
      </c>
      <c r="E32" s="169" t="str">
        <f t="shared" si="22"/>
        <v/>
      </c>
      <c r="F32" s="168" t="str">
        <f t="shared" si="23"/>
        <v/>
      </c>
      <c r="G32" s="168" t="str">
        <f t="shared" si="24"/>
        <v/>
      </c>
      <c r="H32" s="170"/>
      <c r="I32" s="171"/>
      <c r="J32" s="168" t="str">
        <f t="shared" si="25"/>
        <v/>
      </c>
      <c r="K32" s="172"/>
      <c r="L32" s="171"/>
      <c r="M32" s="173"/>
      <c r="N32" s="174"/>
      <c r="O32" s="168" t="str">
        <f>IF(P32="","",$B$9)</f>
        <v/>
      </c>
      <c r="P32" s="175" t="str">
        <f>IF(AH32="","",AH32)</f>
        <v/>
      </c>
      <c r="R32" s="154"/>
      <c r="S32" s="155"/>
      <c r="T32" s="156"/>
      <c r="U32" s="156"/>
      <c r="V32" s="158"/>
      <c r="W32" s="159"/>
      <c r="X32" s="164"/>
      <c r="Y32" s="164"/>
      <c r="Z32" s="164"/>
      <c r="AA32" s="164"/>
      <c r="AB32" s="164"/>
      <c r="AC32" s="164"/>
      <c r="AD32" s="164"/>
      <c r="AE32" s="164"/>
      <c r="AF32" s="164"/>
      <c r="AG32" s="164"/>
      <c r="AH32" s="164"/>
      <c r="AI32" s="161">
        <f>SUM(W32:AH32)</f>
        <v>0</v>
      </c>
      <c r="AJ32" s="159">
        <v>0</v>
      </c>
      <c r="AK32" s="164">
        <v>0</v>
      </c>
      <c r="AL32" s="164">
        <v>0</v>
      </c>
      <c r="AM32" s="164">
        <v>0</v>
      </c>
      <c r="AN32" s="164">
        <v>0</v>
      </c>
      <c r="AO32" s="164">
        <v>0</v>
      </c>
      <c r="AP32" s="164">
        <v>0</v>
      </c>
      <c r="AQ32" s="164">
        <v>0</v>
      </c>
      <c r="AR32" s="164">
        <v>0</v>
      </c>
      <c r="AS32" s="164">
        <v>0</v>
      </c>
      <c r="AT32" s="164">
        <v>0</v>
      </c>
      <c r="AU32" s="164"/>
      <c r="AV32" s="164">
        <f>SUM(AJ32:AU32)</f>
        <v>0</v>
      </c>
      <c r="AW32" s="166">
        <f>+V32+AI32+AV32</f>
        <v>0</v>
      </c>
    </row>
    <row r="33" spans="1:49" s="140" customFormat="1" ht="13.5" thickBot="1" x14ac:dyDescent="0.25">
      <c r="A33" s="167">
        <f t="shared" si="19"/>
        <v>978004</v>
      </c>
      <c r="B33" s="168"/>
      <c r="C33" s="168" t="str">
        <f t="shared" si="20"/>
        <v>INTER</v>
      </c>
      <c r="D33" s="168" t="str">
        <f t="shared" si="21"/>
        <v>CVN</v>
      </c>
      <c r="E33" s="169" t="str">
        <f t="shared" si="22"/>
        <v>Portia MLI 12/19</v>
      </c>
      <c r="F33" s="168">
        <f t="shared" si="23"/>
        <v>263</v>
      </c>
      <c r="G33" s="168">
        <f t="shared" si="24"/>
        <v>8914</v>
      </c>
      <c r="H33" s="168" t="s">
        <v>384</v>
      </c>
      <c r="I33" s="171"/>
      <c r="J33" s="168" t="str">
        <f t="shared" si="25"/>
        <v>0001</v>
      </c>
      <c r="K33" s="172"/>
      <c r="L33" s="171"/>
      <c r="M33" s="173"/>
      <c r="N33" s="174"/>
      <c r="O33" s="168" t="s">
        <v>378</v>
      </c>
      <c r="P33" s="186">
        <f>IF(AH33="","",-AH33)</f>
        <v>-4581.2700000000004</v>
      </c>
      <c r="R33" s="177" t="s">
        <v>458</v>
      </c>
      <c r="S33" s="178">
        <v>978004</v>
      </c>
      <c r="T33" s="179">
        <v>8914</v>
      </c>
      <c r="U33" s="179" t="s">
        <v>459</v>
      </c>
      <c r="V33" s="180">
        <f t="shared" ref="V33:AW33" si="26">SUM(V28:V32)</f>
        <v>145291.22</v>
      </c>
      <c r="W33" s="181">
        <f t="shared" si="26"/>
        <v>4557.38</v>
      </c>
      <c r="X33" s="182">
        <f t="shared" si="26"/>
        <v>4245.884507279945</v>
      </c>
      <c r="Y33" s="182">
        <f t="shared" si="26"/>
        <v>4313.93</v>
      </c>
      <c r="Z33" s="182">
        <f t="shared" si="26"/>
        <v>4297.88</v>
      </c>
      <c r="AA33" s="182">
        <f t="shared" si="26"/>
        <v>4397.07</v>
      </c>
      <c r="AB33" s="182">
        <f t="shared" si="26"/>
        <v>4266.3100000000004</v>
      </c>
      <c r="AC33" s="182">
        <f t="shared" si="26"/>
        <v>4446.75</v>
      </c>
      <c r="AD33" s="182">
        <f t="shared" si="26"/>
        <v>4291.0600000000004</v>
      </c>
      <c r="AE33" s="182">
        <f t="shared" si="26"/>
        <v>4354.01</v>
      </c>
      <c r="AF33" s="182">
        <f t="shared" si="26"/>
        <v>4525.9800000000005</v>
      </c>
      <c r="AG33" s="182">
        <f t="shared" si="26"/>
        <v>4780.53</v>
      </c>
      <c r="AH33" s="182">
        <f t="shared" si="26"/>
        <v>4581.2700000000004</v>
      </c>
      <c r="AI33" s="183">
        <f t="shared" si="26"/>
        <v>53058.054507279936</v>
      </c>
      <c r="AJ33" s="181">
        <f t="shared" si="26"/>
        <v>0</v>
      </c>
      <c r="AK33" s="182">
        <f t="shared" si="26"/>
        <v>0</v>
      </c>
      <c r="AL33" s="182">
        <f t="shared" si="26"/>
        <v>-145291.22</v>
      </c>
      <c r="AM33" s="182">
        <f t="shared" si="26"/>
        <v>0</v>
      </c>
      <c r="AN33" s="182">
        <f t="shared" si="26"/>
        <v>0</v>
      </c>
      <c r="AO33" s="182">
        <f t="shared" si="26"/>
        <v>0</v>
      </c>
      <c r="AP33" s="182">
        <f t="shared" si="26"/>
        <v>0</v>
      </c>
      <c r="AQ33" s="182">
        <f t="shared" si="26"/>
        <v>0</v>
      </c>
      <c r="AR33" s="182">
        <f t="shared" si="26"/>
        <v>0</v>
      </c>
      <c r="AS33" s="182">
        <f t="shared" si="26"/>
        <v>0</v>
      </c>
      <c r="AT33" s="182">
        <f t="shared" si="26"/>
        <v>0</v>
      </c>
      <c r="AU33" s="182">
        <f t="shared" si="26"/>
        <v>0</v>
      </c>
      <c r="AV33" s="182">
        <f t="shared" si="26"/>
        <v>-145291.22</v>
      </c>
      <c r="AW33" s="180">
        <f t="shared" si="26"/>
        <v>53058.05450727995</v>
      </c>
    </row>
    <row r="34" spans="1:49" ht="13.5" thickBot="1" x14ac:dyDescent="0.25">
      <c r="A34" s="135" t="s">
        <v>418</v>
      </c>
      <c r="B34" s="136" t="s">
        <v>419</v>
      </c>
      <c r="C34" s="136" t="s">
        <v>420</v>
      </c>
      <c r="D34" s="136" t="s">
        <v>421</v>
      </c>
      <c r="E34" s="137" t="s">
        <v>422</v>
      </c>
      <c r="F34" s="138" t="s">
        <v>407</v>
      </c>
      <c r="G34" s="136" t="s">
        <v>423</v>
      </c>
      <c r="H34" s="136" t="s">
        <v>424</v>
      </c>
      <c r="I34" s="138" t="s">
        <v>294</v>
      </c>
      <c r="J34" s="138" t="s">
        <v>425</v>
      </c>
      <c r="K34" s="136" t="s">
        <v>242</v>
      </c>
      <c r="L34" s="138" t="s">
        <v>426</v>
      </c>
      <c r="M34" s="138" t="s">
        <v>427</v>
      </c>
      <c r="N34" s="138" t="s">
        <v>428</v>
      </c>
      <c r="O34" s="138" t="s">
        <v>297</v>
      </c>
      <c r="P34" s="139" t="s">
        <v>429</v>
      </c>
      <c r="Q34" s="140"/>
      <c r="R34" s="141" t="s">
        <v>430</v>
      </c>
      <c r="S34" s="141" t="s">
        <v>181</v>
      </c>
      <c r="T34" s="141" t="s">
        <v>431</v>
      </c>
      <c r="U34" s="141" t="s">
        <v>432</v>
      </c>
      <c r="V34" s="141" t="s">
        <v>433</v>
      </c>
      <c r="W34" s="142" t="s">
        <v>434</v>
      </c>
      <c r="X34" s="143" t="s">
        <v>435</v>
      </c>
      <c r="Y34" s="143" t="s">
        <v>436</v>
      </c>
      <c r="Z34" s="143" t="s">
        <v>437</v>
      </c>
      <c r="AA34" s="143" t="s">
        <v>438</v>
      </c>
      <c r="AB34" s="143" t="s">
        <v>439</v>
      </c>
      <c r="AC34" s="143" t="s">
        <v>440</v>
      </c>
      <c r="AD34" s="143" t="s">
        <v>441</v>
      </c>
      <c r="AE34" s="143" t="s">
        <v>442</v>
      </c>
      <c r="AF34" s="143" t="s">
        <v>443</v>
      </c>
      <c r="AG34" s="143" t="s">
        <v>444</v>
      </c>
      <c r="AH34" s="143" t="s">
        <v>445</v>
      </c>
      <c r="AI34" s="144" t="s">
        <v>446</v>
      </c>
      <c r="AJ34" s="143" t="s">
        <v>434</v>
      </c>
      <c r="AK34" s="143" t="s">
        <v>435</v>
      </c>
      <c r="AL34" s="143" t="s">
        <v>436</v>
      </c>
      <c r="AM34" s="143" t="s">
        <v>437</v>
      </c>
      <c r="AN34" s="143" t="s">
        <v>438</v>
      </c>
      <c r="AO34" s="143" t="s">
        <v>439</v>
      </c>
      <c r="AP34" s="143" t="s">
        <v>440</v>
      </c>
      <c r="AQ34" s="143" t="s">
        <v>441</v>
      </c>
      <c r="AR34" s="143" t="s">
        <v>442</v>
      </c>
      <c r="AS34" s="143" t="s">
        <v>443</v>
      </c>
      <c r="AT34" s="143" t="s">
        <v>444</v>
      </c>
      <c r="AU34" s="143" t="s">
        <v>445</v>
      </c>
      <c r="AV34" s="144" t="s">
        <v>454</v>
      </c>
      <c r="AW34" s="141" t="s">
        <v>433</v>
      </c>
    </row>
    <row r="35" spans="1:49" s="153" customFormat="1" ht="15" x14ac:dyDescent="0.25">
      <c r="A35" s="145" t="str">
        <f t="shared" ref="A35:A40" si="27">IF(P35="","",S35)</f>
        <v>561150</v>
      </c>
      <c r="B35" s="109"/>
      <c r="C35" s="109" t="str">
        <f t="shared" ref="C35:C40" si="28">IF(P35="","",$B$5)</f>
        <v>INTER</v>
      </c>
      <c r="D35" s="109" t="str">
        <f t="shared" ref="D35:D40" si="29">IF(P35="","",$B$2)</f>
        <v>CVN</v>
      </c>
      <c r="E35" s="146" t="str">
        <f t="shared" ref="E35:E40" si="30">IF(R35="","",R35&amp;" "&amp;$B$8)</f>
        <v>Portia chrg 12/19</v>
      </c>
      <c r="F35" s="109">
        <f t="shared" ref="F35:F40" si="31">IF(P35="","",$B$7)</f>
        <v>263</v>
      </c>
      <c r="G35" s="109">
        <f t="shared" ref="G35:G40" si="32">IF(T35="","",T35)</f>
        <v>7269</v>
      </c>
      <c r="H35" s="147"/>
      <c r="I35" s="148"/>
      <c r="J35" s="109">
        <f t="shared" ref="J35:J40" si="33">IF(P35="","",U35)</f>
        <v>0</v>
      </c>
      <c r="K35" s="149"/>
      <c r="L35" s="148"/>
      <c r="M35" s="150"/>
      <c r="N35" s="151"/>
      <c r="O35" s="109" t="s">
        <v>378</v>
      </c>
      <c r="P35" s="152">
        <f>IF(AH35="","",AH35)</f>
        <v>3365.2</v>
      </c>
      <c r="R35" s="154" t="s">
        <v>460</v>
      </c>
      <c r="S35" s="155" t="s">
        <v>456</v>
      </c>
      <c r="T35" s="156">
        <v>7269</v>
      </c>
      <c r="U35" s="157"/>
      <c r="V35" s="158">
        <v>86602.44</v>
      </c>
      <c r="W35" s="159">
        <v>3365.2</v>
      </c>
      <c r="X35" s="160">
        <v>3365.201085757205</v>
      </c>
      <c r="Y35" s="160">
        <v>3365.2</v>
      </c>
      <c r="Z35" s="160">
        <v>3365.2</v>
      </c>
      <c r="AA35" s="160">
        <v>3365.2</v>
      </c>
      <c r="AB35" s="160">
        <v>3365.201085757205</v>
      </c>
      <c r="AC35" s="160">
        <v>3365.2</v>
      </c>
      <c r="AD35" s="160">
        <v>3365.2</v>
      </c>
      <c r="AE35" s="160">
        <v>3365.2</v>
      </c>
      <c r="AF35" s="160">
        <v>3365.2</v>
      </c>
      <c r="AG35" s="160">
        <v>3365.2</v>
      </c>
      <c r="AH35" s="160">
        <v>3365.2</v>
      </c>
      <c r="AI35" s="185">
        <f>SUM(W35:AH35)</f>
        <v>40382.402171514404</v>
      </c>
      <c r="AJ35" s="162">
        <v>0</v>
      </c>
      <c r="AK35" s="160">
        <v>0</v>
      </c>
      <c r="AL35" s="160">
        <v>-86602.44</v>
      </c>
      <c r="AM35" s="160">
        <v>0</v>
      </c>
      <c r="AN35" s="160">
        <v>0</v>
      </c>
      <c r="AO35" s="160">
        <v>0</v>
      </c>
      <c r="AP35" s="160">
        <v>0</v>
      </c>
      <c r="AQ35" s="160">
        <v>0</v>
      </c>
      <c r="AR35" s="160">
        <v>0</v>
      </c>
      <c r="AS35" s="160">
        <v>0</v>
      </c>
      <c r="AT35" s="160">
        <v>0</v>
      </c>
      <c r="AU35" s="160"/>
      <c r="AV35" s="160">
        <f>SUM(AJ35:AU35)</f>
        <v>-86602.44</v>
      </c>
      <c r="AW35" s="163">
        <f>+V35+AI35+AV35</f>
        <v>40382.402171514404</v>
      </c>
    </row>
    <row r="36" spans="1:49" s="153" customFormat="1" ht="15" x14ac:dyDescent="0.25">
      <c r="A36" s="145" t="str">
        <f>IF(P36="","",S36)</f>
        <v>561150</v>
      </c>
      <c r="B36" s="109"/>
      <c r="C36" s="109" t="str">
        <f>IF(P36="","",$B$5)</f>
        <v>INTER</v>
      </c>
      <c r="D36" s="109" t="str">
        <f>IF(P36="","",$B$2)</f>
        <v>CVN</v>
      </c>
      <c r="E36" s="146" t="str">
        <f>IF(R36="","",R36&amp;" "&amp;$B$8)</f>
        <v>Portia true up  12/19</v>
      </c>
      <c r="F36" s="109">
        <f>IF(P36="","",$B$7)</f>
        <v>263</v>
      </c>
      <c r="G36" s="109">
        <f>IF(T36="","",T36)</f>
        <v>7269</v>
      </c>
      <c r="H36" s="147"/>
      <c r="I36" s="148"/>
      <c r="J36" s="109">
        <f t="shared" si="33"/>
        <v>0</v>
      </c>
      <c r="K36" s="149"/>
      <c r="L36" s="148"/>
      <c r="M36" s="150"/>
      <c r="N36" s="151"/>
      <c r="O36" s="109" t="s">
        <v>378</v>
      </c>
      <c r="P36" s="152">
        <f>IF(AH36="","",AH36)</f>
        <v>15.93</v>
      </c>
      <c r="R36" s="154" t="s">
        <v>457</v>
      </c>
      <c r="S36" s="155" t="s">
        <v>456</v>
      </c>
      <c r="T36" s="156">
        <v>7269</v>
      </c>
      <c r="U36" s="157"/>
      <c r="V36" s="158">
        <v>0</v>
      </c>
      <c r="W36" s="159"/>
      <c r="X36" s="164">
        <v>-207.66078675451081</v>
      </c>
      <c r="Y36" s="164">
        <v>-162.30000000000001</v>
      </c>
      <c r="Z36" s="164">
        <v>-173</v>
      </c>
      <c r="AA36" s="164">
        <v>-106.87</v>
      </c>
      <c r="AB36" s="164">
        <v>-194.04440162578712</v>
      </c>
      <c r="AC36" s="164">
        <v>-73.75</v>
      </c>
      <c r="AD36" s="164">
        <v>-177.54</v>
      </c>
      <c r="AE36" s="164">
        <v>-135.58000000000001</v>
      </c>
      <c r="AF36" s="164">
        <v>-16.100000000000001</v>
      </c>
      <c r="AG36" s="164">
        <v>148.77000000000001</v>
      </c>
      <c r="AH36" s="164">
        <v>15.93</v>
      </c>
      <c r="AI36" s="161">
        <f>SUM(W36:AH36)</f>
        <v>-1082.1451883802977</v>
      </c>
      <c r="AJ36" s="159">
        <v>0</v>
      </c>
      <c r="AK36" s="164">
        <v>0</v>
      </c>
      <c r="AL36" s="164">
        <v>0</v>
      </c>
      <c r="AM36" s="164">
        <v>0</v>
      </c>
      <c r="AN36" s="164">
        <v>0</v>
      </c>
      <c r="AO36" s="164">
        <v>0</v>
      </c>
      <c r="AP36" s="164">
        <v>0</v>
      </c>
      <c r="AQ36" s="164">
        <v>0</v>
      </c>
      <c r="AR36" s="164">
        <v>0</v>
      </c>
      <c r="AS36" s="164">
        <v>0</v>
      </c>
      <c r="AT36" s="164">
        <v>0</v>
      </c>
      <c r="AU36" s="164"/>
      <c r="AV36" s="164">
        <f>SUM(AJ36:AU36)</f>
        <v>0</v>
      </c>
      <c r="AW36" s="166">
        <f>+V36+AI36+AV36</f>
        <v>-1082.1451883802977</v>
      </c>
    </row>
    <row r="37" spans="1:49" s="140" customFormat="1" ht="15" x14ac:dyDescent="0.25">
      <c r="A37" s="145" t="str">
        <f t="shared" si="27"/>
        <v/>
      </c>
      <c r="B37" s="109"/>
      <c r="C37" s="109" t="str">
        <f t="shared" si="28"/>
        <v/>
      </c>
      <c r="D37" s="109" t="str">
        <f t="shared" si="29"/>
        <v/>
      </c>
      <c r="E37" s="146" t="str">
        <f t="shared" si="30"/>
        <v/>
      </c>
      <c r="F37" s="109" t="str">
        <f t="shared" si="31"/>
        <v/>
      </c>
      <c r="G37" s="109" t="str">
        <f t="shared" si="32"/>
        <v/>
      </c>
      <c r="H37" s="147"/>
      <c r="I37" s="148"/>
      <c r="J37" s="109" t="str">
        <f t="shared" si="33"/>
        <v/>
      </c>
      <c r="K37" s="149"/>
      <c r="L37" s="148"/>
      <c r="M37" s="150"/>
      <c r="N37" s="151"/>
      <c r="O37" s="109" t="str">
        <f>IF(P37="","",$B$9)</f>
        <v/>
      </c>
      <c r="P37" s="152" t="str">
        <f>IF(AH37="","",AH37)</f>
        <v/>
      </c>
      <c r="R37" s="154"/>
      <c r="S37" s="155"/>
      <c r="T37" s="156"/>
      <c r="U37" s="157"/>
      <c r="V37" s="158">
        <v>0</v>
      </c>
      <c r="W37" s="159"/>
      <c r="X37" s="164"/>
      <c r="Y37" s="164"/>
      <c r="Z37" s="164"/>
      <c r="AA37" s="164"/>
      <c r="AB37" s="164"/>
      <c r="AC37" s="164"/>
      <c r="AD37" s="164"/>
      <c r="AE37" s="164"/>
      <c r="AF37" s="164"/>
      <c r="AG37" s="164"/>
      <c r="AH37" s="164"/>
      <c r="AI37" s="161">
        <f>SUM(W37:AH37)</f>
        <v>0</v>
      </c>
      <c r="AJ37" s="159">
        <v>0</v>
      </c>
      <c r="AK37" s="164">
        <v>0</v>
      </c>
      <c r="AL37" s="164">
        <v>0</v>
      </c>
      <c r="AM37" s="164">
        <v>0</v>
      </c>
      <c r="AN37" s="164">
        <v>0</v>
      </c>
      <c r="AO37" s="164">
        <v>0</v>
      </c>
      <c r="AP37" s="164">
        <v>0</v>
      </c>
      <c r="AQ37" s="164">
        <v>0</v>
      </c>
      <c r="AR37" s="164">
        <v>0</v>
      </c>
      <c r="AS37" s="164">
        <v>0</v>
      </c>
      <c r="AT37" s="164">
        <v>0</v>
      </c>
      <c r="AU37" s="164"/>
      <c r="AV37" s="164">
        <f>SUM(AJ37:AU37)</f>
        <v>0</v>
      </c>
      <c r="AW37" s="166">
        <f>+V37+AI37+AV37</f>
        <v>0</v>
      </c>
    </row>
    <row r="38" spans="1:49" s="140" customFormat="1" ht="15" x14ac:dyDescent="0.25">
      <c r="A38" s="145" t="str">
        <f t="shared" si="27"/>
        <v/>
      </c>
      <c r="B38" s="109"/>
      <c r="C38" s="109" t="str">
        <f t="shared" si="28"/>
        <v/>
      </c>
      <c r="D38" s="109" t="str">
        <f t="shared" si="29"/>
        <v/>
      </c>
      <c r="E38" s="146" t="str">
        <f t="shared" si="30"/>
        <v/>
      </c>
      <c r="F38" s="109" t="str">
        <f t="shared" si="31"/>
        <v/>
      </c>
      <c r="G38" s="109" t="str">
        <f t="shared" si="32"/>
        <v/>
      </c>
      <c r="H38" s="147"/>
      <c r="I38" s="148"/>
      <c r="J38" s="109" t="str">
        <f t="shared" si="33"/>
        <v/>
      </c>
      <c r="K38" s="149"/>
      <c r="L38" s="148"/>
      <c r="M38" s="150"/>
      <c r="N38" s="151"/>
      <c r="O38" s="109" t="str">
        <f>IF(P38="","",$B$9)</f>
        <v/>
      </c>
      <c r="P38" s="152" t="str">
        <f>IF(AH38="","",AH38)</f>
        <v/>
      </c>
      <c r="R38" s="154"/>
      <c r="S38" s="155"/>
      <c r="T38" s="156"/>
      <c r="U38" s="156"/>
      <c r="V38" s="158">
        <v>0</v>
      </c>
      <c r="W38" s="159"/>
      <c r="X38" s="164"/>
      <c r="Y38" s="164"/>
      <c r="Z38" s="164"/>
      <c r="AA38" s="164"/>
      <c r="AB38" s="164"/>
      <c r="AC38" s="164"/>
      <c r="AD38" s="164"/>
      <c r="AE38" s="164"/>
      <c r="AF38" s="164"/>
      <c r="AG38" s="164"/>
      <c r="AH38" s="164"/>
      <c r="AI38" s="161">
        <f>SUM(W38:AH38)</f>
        <v>0</v>
      </c>
      <c r="AJ38" s="159">
        <v>0</v>
      </c>
      <c r="AK38" s="164">
        <v>0</v>
      </c>
      <c r="AL38" s="164">
        <v>0</v>
      </c>
      <c r="AM38" s="164">
        <v>0</v>
      </c>
      <c r="AN38" s="164">
        <v>0</v>
      </c>
      <c r="AO38" s="164">
        <v>0</v>
      </c>
      <c r="AP38" s="164">
        <v>0</v>
      </c>
      <c r="AQ38" s="164">
        <v>0</v>
      </c>
      <c r="AR38" s="164">
        <v>0</v>
      </c>
      <c r="AS38" s="164">
        <v>0</v>
      </c>
      <c r="AT38" s="164">
        <v>0</v>
      </c>
      <c r="AU38" s="164"/>
      <c r="AV38" s="164">
        <f>SUM(AJ38:AU38)</f>
        <v>0</v>
      </c>
      <c r="AW38" s="166">
        <f>+V38+AI38+AV38</f>
        <v>0</v>
      </c>
    </row>
    <row r="39" spans="1:49" s="140" customFormat="1" ht="15.75" thickBot="1" x14ac:dyDescent="0.3">
      <c r="A39" s="167" t="str">
        <f t="shared" si="27"/>
        <v/>
      </c>
      <c r="B39" s="168"/>
      <c r="C39" s="168" t="str">
        <f t="shared" si="28"/>
        <v/>
      </c>
      <c r="D39" s="168" t="str">
        <f t="shared" si="29"/>
        <v/>
      </c>
      <c r="E39" s="169" t="str">
        <f t="shared" si="30"/>
        <v/>
      </c>
      <c r="F39" s="168" t="str">
        <f t="shared" si="31"/>
        <v/>
      </c>
      <c r="G39" s="168" t="str">
        <f t="shared" si="32"/>
        <v/>
      </c>
      <c r="H39" s="170"/>
      <c r="I39" s="171"/>
      <c r="J39" s="168" t="str">
        <f t="shared" si="33"/>
        <v/>
      </c>
      <c r="K39" s="172"/>
      <c r="L39" s="171"/>
      <c r="M39" s="173"/>
      <c r="N39" s="174"/>
      <c r="O39" s="168" t="str">
        <f>IF(P39="","",$B$9)</f>
        <v/>
      </c>
      <c r="P39" s="175" t="str">
        <f>IF(AH39="","",AH39)</f>
        <v/>
      </c>
      <c r="R39" s="154"/>
      <c r="S39" s="155"/>
      <c r="T39" s="156"/>
      <c r="U39" s="156"/>
      <c r="V39" s="158"/>
      <c r="W39" s="159"/>
      <c r="X39" s="164"/>
      <c r="Y39" s="164"/>
      <c r="Z39" s="164"/>
      <c r="AA39" s="164"/>
      <c r="AB39" s="164"/>
      <c r="AC39" s="164"/>
      <c r="AD39" s="164"/>
      <c r="AE39" s="164"/>
      <c r="AF39" s="164"/>
      <c r="AG39" s="164"/>
      <c r="AH39" s="164"/>
      <c r="AI39" s="161">
        <f>SUM(W39:AH39)</f>
        <v>0</v>
      </c>
      <c r="AJ39" s="159">
        <v>0</v>
      </c>
      <c r="AK39" s="164">
        <v>0</v>
      </c>
      <c r="AL39" s="164">
        <v>0</v>
      </c>
      <c r="AM39" s="164">
        <v>0</v>
      </c>
      <c r="AN39" s="164">
        <v>0</v>
      </c>
      <c r="AO39" s="164">
        <v>0</v>
      </c>
      <c r="AP39" s="164">
        <v>0</v>
      </c>
      <c r="AQ39" s="164">
        <v>0</v>
      </c>
      <c r="AR39" s="164">
        <v>0</v>
      </c>
      <c r="AS39" s="164">
        <v>0</v>
      </c>
      <c r="AT39" s="164">
        <v>0</v>
      </c>
      <c r="AU39" s="164"/>
      <c r="AV39" s="164">
        <f>SUM(AJ39:AU39)</f>
        <v>0</v>
      </c>
      <c r="AW39" s="166">
        <f>+V39+AI39+AV39</f>
        <v>0</v>
      </c>
    </row>
    <row r="40" spans="1:49" s="140" customFormat="1" ht="13.5" thickBot="1" x14ac:dyDescent="0.25">
      <c r="A40" s="167">
        <f t="shared" si="27"/>
        <v>978004</v>
      </c>
      <c r="B40" s="168"/>
      <c r="C40" s="168" t="str">
        <f t="shared" si="28"/>
        <v>INTER</v>
      </c>
      <c r="D40" s="168" t="str">
        <f t="shared" si="29"/>
        <v>CVN</v>
      </c>
      <c r="E40" s="169" t="str">
        <f t="shared" si="30"/>
        <v>Portia JH USA 12/19</v>
      </c>
      <c r="F40" s="168">
        <f t="shared" si="31"/>
        <v>263</v>
      </c>
      <c r="G40" s="168">
        <f t="shared" si="32"/>
        <v>8914</v>
      </c>
      <c r="H40" s="168" t="s">
        <v>384</v>
      </c>
      <c r="I40" s="171"/>
      <c r="J40" s="168" t="str">
        <f t="shared" si="33"/>
        <v>0019</v>
      </c>
      <c r="K40" s="172"/>
      <c r="L40" s="171"/>
      <c r="M40" s="173"/>
      <c r="N40" s="174"/>
      <c r="O40" s="168" t="s">
        <v>378</v>
      </c>
      <c r="P40" s="186">
        <f>IF(AH40="","",-AH40)</f>
        <v>-3381.1299999999997</v>
      </c>
      <c r="R40" s="177" t="s">
        <v>461</v>
      </c>
      <c r="S40" s="178">
        <v>978004</v>
      </c>
      <c r="T40" s="179">
        <v>8914</v>
      </c>
      <c r="U40" s="179" t="s">
        <v>462</v>
      </c>
      <c r="V40" s="180">
        <f t="shared" ref="V40:AW40" si="34">SUM(V35:V39)</f>
        <v>86602.44</v>
      </c>
      <c r="W40" s="181">
        <f t="shared" si="34"/>
        <v>3365.2</v>
      </c>
      <c r="X40" s="182">
        <f t="shared" si="34"/>
        <v>3157.5402990026942</v>
      </c>
      <c r="Y40" s="182">
        <f t="shared" si="34"/>
        <v>3202.8999999999996</v>
      </c>
      <c r="Z40" s="182">
        <f t="shared" si="34"/>
        <v>3192.2</v>
      </c>
      <c r="AA40" s="182">
        <f t="shared" si="34"/>
        <v>3258.33</v>
      </c>
      <c r="AB40" s="182">
        <f t="shared" si="34"/>
        <v>3171.1566841314179</v>
      </c>
      <c r="AC40" s="182">
        <f t="shared" si="34"/>
        <v>3291.45</v>
      </c>
      <c r="AD40" s="182">
        <f t="shared" si="34"/>
        <v>3187.66</v>
      </c>
      <c r="AE40" s="182">
        <f t="shared" si="34"/>
        <v>3229.62</v>
      </c>
      <c r="AF40" s="182">
        <f t="shared" si="34"/>
        <v>3349.1</v>
      </c>
      <c r="AG40" s="182">
        <f t="shared" si="34"/>
        <v>3513.97</v>
      </c>
      <c r="AH40" s="182">
        <f t="shared" si="34"/>
        <v>3381.1299999999997</v>
      </c>
      <c r="AI40" s="183">
        <f t="shared" si="34"/>
        <v>39300.25698313411</v>
      </c>
      <c r="AJ40" s="181">
        <f t="shared" si="34"/>
        <v>0</v>
      </c>
      <c r="AK40" s="182">
        <f t="shared" si="34"/>
        <v>0</v>
      </c>
      <c r="AL40" s="182">
        <f t="shared" si="34"/>
        <v>-86602.44</v>
      </c>
      <c r="AM40" s="182">
        <f t="shared" si="34"/>
        <v>0</v>
      </c>
      <c r="AN40" s="182">
        <f t="shared" si="34"/>
        <v>0</v>
      </c>
      <c r="AO40" s="182">
        <f t="shared" si="34"/>
        <v>0</v>
      </c>
      <c r="AP40" s="182">
        <f t="shared" si="34"/>
        <v>0</v>
      </c>
      <c r="AQ40" s="182">
        <f t="shared" si="34"/>
        <v>0</v>
      </c>
      <c r="AR40" s="182">
        <f t="shared" si="34"/>
        <v>0</v>
      </c>
      <c r="AS40" s="182">
        <f t="shared" si="34"/>
        <v>0</v>
      </c>
      <c r="AT40" s="182">
        <f t="shared" si="34"/>
        <v>0</v>
      </c>
      <c r="AU40" s="182">
        <f t="shared" si="34"/>
        <v>0</v>
      </c>
      <c r="AV40" s="182">
        <f t="shared" si="34"/>
        <v>-86602.44</v>
      </c>
      <c r="AW40" s="180">
        <f t="shared" si="34"/>
        <v>39300.25698313411</v>
      </c>
    </row>
    <row r="41" spans="1:49" ht="13.5" thickBot="1" x14ac:dyDescent="0.25">
      <c r="A41" s="135" t="s">
        <v>418</v>
      </c>
      <c r="B41" s="136" t="s">
        <v>419</v>
      </c>
      <c r="C41" s="136" t="s">
        <v>420</v>
      </c>
      <c r="D41" s="136" t="s">
        <v>421</v>
      </c>
      <c r="E41" s="137" t="s">
        <v>422</v>
      </c>
      <c r="F41" s="138" t="s">
        <v>407</v>
      </c>
      <c r="G41" s="136" t="s">
        <v>423</v>
      </c>
      <c r="H41" s="136" t="s">
        <v>424</v>
      </c>
      <c r="I41" s="138" t="s">
        <v>294</v>
      </c>
      <c r="J41" s="138" t="s">
        <v>425</v>
      </c>
      <c r="K41" s="136" t="s">
        <v>242</v>
      </c>
      <c r="L41" s="138" t="s">
        <v>426</v>
      </c>
      <c r="M41" s="138" t="s">
        <v>427</v>
      </c>
      <c r="N41" s="138" t="s">
        <v>428</v>
      </c>
      <c r="O41" s="138" t="s">
        <v>297</v>
      </c>
      <c r="P41" s="139" t="s">
        <v>429</v>
      </c>
      <c r="Q41" s="140"/>
      <c r="R41" s="141" t="s">
        <v>430</v>
      </c>
      <c r="S41" s="141" t="s">
        <v>181</v>
      </c>
      <c r="T41" s="141" t="s">
        <v>431</v>
      </c>
      <c r="U41" s="141" t="s">
        <v>432</v>
      </c>
      <c r="V41" s="141" t="s">
        <v>433</v>
      </c>
      <c r="W41" s="142" t="s">
        <v>434</v>
      </c>
      <c r="X41" s="143" t="s">
        <v>435</v>
      </c>
      <c r="Y41" s="143" t="s">
        <v>436</v>
      </c>
      <c r="Z41" s="143" t="s">
        <v>437</v>
      </c>
      <c r="AA41" s="143" t="s">
        <v>438</v>
      </c>
      <c r="AB41" s="143" t="s">
        <v>439</v>
      </c>
      <c r="AC41" s="143" t="s">
        <v>440</v>
      </c>
      <c r="AD41" s="143" t="s">
        <v>441</v>
      </c>
      <c r="AE41" s="143" t="s">
        <v>442</v>
      </c>
      <c r="AF41" s="143" t="s">
        <v>443</v>
      </c>
      <c r="AG41" s="143" t="s">
        <v>444</v>
      </c>
      <c r="AH41" s="143" t="s">
        <v>445</v>
      </c>
      <c r="AI41" s="144" t="s">
        <v>446</v>
      </c>
      <c r="AJ41" s="143" t="s">
        <v>434</v>
      </c>
      <c r="AK41" s="143" t="s">
        <v>435</v>
      </c>
      <c r="AL41" s="143" t="s">
        <v>436</v>
      </c>
      <c r="AM41" s="143" t="s">
        <v>437</v>
      </c>
      <c r="AN41" s="143" t="s">
        <v>438</v>
      </c>
      <c r="AO41" s="143" t="s">
        <v>439</v>
      </c>
      <c r="AP41" s="143" t="s">
        <v>440</v>
      </c>
      <c r="AQ41" s="143" t="s">
        <v>441</v>
      </c>
      <c r="AR41" s="143" t="s">
        <v>442</v>
      </c>
      <c r="AS41" s="143" t="s">
        <v>443</v>
      </c>
      <c r="AT41" s="143" t="s">
        <v>444</v>
      </c>
      <c r="AU41" s="143" t="s">
        <v>445</v>
      </c>
      <c r="AV41" s="144" t="s">
        <v>454</v>
      </c>
      <c r="AW41" s="141" t="s">
        <v>433</v>
      </c>
    </row>
    <row r="42" spans="1:49" s="153" customFormat="1" ht="15" x14ac:dyDescent="0.25">
      <c r="A42" s="145" t="str">
        <f t="shared" ref="A42:A48" si="35">IF(P42="","",S42)</f>
        <v>594140</v>
      </c>
      <c r="B42" s="109"/>
      <c r="C42" s="109" t="str">
        <f t="shared" ref="C42:C48" si="36">IF(P42="","",$B$5)</f>
        <v>INTER</v>
      </c>
      <c r="D42" s="109" t="str">
        <f t="shared" ref="D42:D48" si="37">IF(P42="","",$B$2)</f>
        <v>CVN</v>
      </c>
      <c r="E42" s="146" t="str">
        <f t="shared" ref="E42:E48" si="38">IF(R42="","",R42&amp;" ")</f>
        <v xml:space="preserve">Market Data Product_Bloomberg </v>
      </c>
      <c r="F42" s="109">
        <f t="shared" ref="F42:F48" si="39">IF(P42="","",$B$7)</f>
        <v>263</v>
      </c>
      <c r="G42" s="109">
        <f t="shared" ref="G42:G48" si="40">IF(T42="","",T42)</f>
        <v>7269</v>
      </c>
      <c r="H42" s="147"/>
      <c r="I42" s="148"/>
      <c r="J42" s="109">
        <f t="shared" ref="J42:J48" si="41">IF(P42="","",U42)</f>
        <v>0</v>
      </c>
      <c r="K42" s="149"/>
      <c r="L42" s="148"/>
      <c r="M42" s="150"/>
      <c r="N42" s="151"/>
      <c r="O42" s="109" t="s">
        <v>378</v>
      </c>
      <c r="P42" s="152">
        <f t="shared" ref="P42:P47" si="42">IF(AH42="","",AH42)</f>
        <v>470.63</v>
      </c>
      <c r="R42" s="154" t="s">
        <v>463</v>
      </c>
      <c r="S42" s="155" t="s">
        <v>464</v>
      </c>
      <c r="T42" s="156">
        <v>7269</v>
      </c>
      <c r="U42" s="157"/>
      <c r="V42" s="158">
        <v>62900.679999999993</v>
      </c>
      <c r="W42" s="159"/>
      <c r="X42" s="160">
        <v>1524.6599999999999</v>
      </c>
      <c r="Y42" s="160">
        <v>759.42</v>
      </c>
      <c r="Z42" s="160">
        <v>726.77</v>
      </c>
      <c r="AA42" s="160">
        <v>555.96</v>
      </c>
      <c r="AB42" s="160">
        <v>755.96</v>
      </c>
      <c r="AC42" s="160">
        <v>1009.23</v>
      </c>
      <c r="AD42" s="160">
        <v>0</v>
      </c>
      <c r="AE42" s="160">
        <v>765.72</v>
      </c>
      <c r="AF42" s="160">
        <v>474.5</v>
      </c>
      <c r="AG42" s="160">
        <v>2677.24</v>
      </c>
      <c r="AH42" s="160">
        <v>470.63</v>
      </c>
      <c r="AI42" s="185">
        <f t="shared" ref="AI42:AI47" si="43">SUM(W42:AH42)</f>
        <v>9720.0899999999983</v>
      </c>
      <c r="AJ42" s="162"/>
      <c r="AK42" s="160"/>
      <c r="AL42" s="160"/>
      <c r="AM42" s="160"/>
      <c r="AN42" s="160"/>
      <c r="AO42" s="160"/>
      <c r="AP42" s="160"/>
      <c r="AQ42" s="160"/>
      <c r="AR42" s="160"/>
      <c r="AS42" s="160"/>
      <c r="AT42" s="160"/>
      <c r="AU42" s="160"/>
      <c r="AV42" s="160">
        <f>SUM(AJ42:AU42)</f>
        <v>0</v>
      </c>
      <c r="AW42" s="163">
        <f>+V42+AI42+AV42</f>
        <v>72620.76999999999</v>
      </c>
    </row>
    <row r="43" spans="1:49" s="140" customFormat="1" ht="15" x14ac:dyDescent="0.25">
      <c r="A43" s="145" t="str">
        <f t="shared" si="35"/>
        <v>594140</v>
      </c>
      <c r="B43" s="109"/>
      <c r="C43" s="109" t="str">
        <f t="shared" si="36"/>
        <v>INTER</v>
      </c>
      <c r="D43" s="109" t="str">
        <f t="shared" si="37"/>
        <v>CVN</v>
      </c>
      <c r="E43" s="146" t="str">
        <f t="shared" si="38"/>
        <v xml:space="preserve">RiskCalc_ Moodys exchange </v>
      </c>
      <c r="F43" s="109">
        <f t="shared" si="39"/>
        <v>263</v>
      </c>
      <c r="G43" s="109">
        <f t="shared" si="40"/>
        <v>7266</v>
      </c>
      <c r="H43" s="147"/>
      <c r="I43" s="148"/>
      <c r="J43" s="109">
        <f t="shared" si="41"/>
        <v>0</v>
      </c>
      <c r="K43" s="149"/>
      <c r="L43" s="148"/>
      <c r="M43" s="150"/>
      <c r="N43" s="151"/>
      <c r="O43" s="109" t="s">
        <v>378</v>
      </c>
      <c r="P43" s="152">
        <f t="shared" si="42"/>
        <v>0</v>
      </c>
      <c r="R43" s="154" t="s">
        <v>465</v>
      </c>
      <c r="S43" s="155" t="s">
        <v>464</v>
      </c>
      <c r="T43" s="156">
        <v>7266</v>
      </c>
      <c r="U43" s="157"/>
      <c r="V43" s="158">
        <v>6876.7199999999993</v>
      </c>
      <c r="W43" s="159"/>
      <c r="X43" s="164">
        <v>0</v>
      </c>
      <c r="Y43" s="164">
        <v>0</v>
      </c>
      <c r="Z43" s="164">
        <v>0</v>
      </c>
      <c r="AA43" s="164">
        <v>0</v>
      </c>
      <c r="AB43" s="164">
        <v>0</v>
      </c>
      <c r="AC43" s="164">
        <v>0</v>
      </c>
      <c r="AD43" s="164">
        <v>0</v>
      </c>
      <c r="AE43" s="164">
        <v>0</v>
      </c>
      <c r="AF43" s="164">
        <v>0</v>
      </c>
      <c r="AG43" s="164">
        <v>0</v>
      </c>
      <c r="AH43" s="164">
        <v>0</v>
      </c>
      <c r="AI43" s="161">
        <f t="shared" si="43"/>
        <v>0</v>
      </c>
      <c r="AJ43" s="159"/>
      <c r="AK43" s="164"/>
      <c r="AL43" s="164"/>
      <c r="AM43" s="164"/>
      <c r="AN43" s="164"/>
      <c r="AO43" s="164"/>
      <c r="AP43" s="164"/>
      <c r="AQ43" s="164"/>
      <c r="AR43" s="164"/>
      <c r="AS43" s="164"/>
      <c r="AT43" s="164"/>
      <c r="AU43" s="164"/>
      <c r="AV43" s="164">
        <f>SUM(AJ43:AU43)</f>
        <v>0</v>
      </c>
      <c r="AW43" s="166">
        <f>+V43+AI43+AV43</f>
        <v>6876.7199999999993</v>
      </c>
    </row>
    <row r="44" spans="1:49" s="140" customFormat="1" ht="15" x14ac:dyDescent="0.25">
      <c r="A44" s="145" t="str">
        <f t="shared" si="35"/>
        <v>594140</v>
      </c>
      <c r="B44" s="109"/>
      <c r="C44" s="109" t="str">
        <f t="shared" si="36"/>
        <v>INTER</v>
      </c>
      <c r="D44" s="109" t="str">
        <f t="shared" si="37"/>
        <v>CVN</v>
      </c>
      <c r="E44" s="146" t="str">
        <f t="shared" si="38"/>
        <v xml:space="preserve">HOSTOEXCH-MKTDATA </v>
      </c>
      <c r="F44" s="109">
        <f t="shared" si="39"/>
        <v>263</v>
      </c>
      <c r="G44" s="109">
        <f t="shared" si="40"/>
        <v>7269</v>
      </c>
      <c r="H44" s="147"/>
      <c r="I44" s="148"/>
      <c r="J44" s="109">
        <f t="shared" si="41"/>
        <v>0</v>
      </c>
      <c r="K44" s="149"/>
      <c r="L44" s="148"/>
      <c r="M44" s="150"/>
      <c r="N44" s="151"/>
      <c r="O44" s="109" t="s">
        <v>378</v>
      </c>
      <c r="P44" s="152">
        <f t="shared" si="42"/>
        <v>500</v>
      </c>
      <c r="R44" s="187" t="s">
        <v>466</v>
      </c>
      <c r="S44" s="188" t="s">
        <v>464</v>
      </c>
      <c r="T44" s="156">
        <v>7269</v>
      </c>
      <c r="U44" s="157"/>
      <c r="V44" s="158">
        <v>4266.67</v>
      </c>
      <c r="W44" s="159"/>
      <c r="X44" s="164">
        <v>1000</v>
      </c>
      <c r="Y44" s="164">
        <v>233.33</v>
      </c>
      <c r="Z44" s="164">
        <v>0</v>
      </c>
      <c r="AA44" s="164">
        <v>0</v>
      </c>
      <c r="AB44" s="164">
        <v>1266.67</v>
      </c>
      <c r="AC44" s="164">
        <v>1000</v>
      </c>
      <c r="AD44" s="164">
        <v>0</v>
      </c>
      <c r="AE44" s="164">
        <v>500</v>
      </c>
      <c r="AF44" s="164">
        <v>500</v>
      </c>
      <c r="AG44" s="164">
        <f>1500</f>
        <v>1500</v>
      </c>
      <c r="AH44" s="164">
        <v>500</v>
      </c>
      <c r="AI44" s="161">
        <f t="shared" si="43"/>
        <v>6500</v>
      </c>
      <c r="AJ44" s="159"/>
      <c r="AK44" s="164"/>
      <c r="AL44" s="164"/>
      <c r="AM44" s="164"/>
      <c r="AN44" s="164"/>
      <c r="AO44" s="164"/>
      <c r="AP44" s="164"/>
      <c r="AQ44" s="164"/>
      <c r="AR44" s="164"/>
      <c r="AS44" s="164"/>
      <c r="AT44" s="164"/>
      <c r="AU44" s="164"/>
      <c r="AV44" s="164">
        <f>SUM(AJ44:AU44)</f>
        <v>0</v>
      </c>
      <c r="AW44" s="166">
        <f>+V44+AI44+AV44</f>
        <v>10766.67</v>
      </c>
    </row>
    <row r="45" spans="1:49" s="140" customFormat="1" ht="15" x14ac:dyDescent="0.25">
      <c r="A45" s="145" t="str">
        <f t="shared" si="35"/>
        <v>569920</v>
      </c>
      <c r="B45" s="109"/>
      <c r="C45" s="109" t="str">
        <f t="shared" si="36"/>
        <v>INTER</v>
      </c>
      <c r="D45" s="109" t="str">
        <f t="shared" si="37"/>
        <v>CVN</v>
      </c>
      <c r="E45" s="146" t="str">
        <f t="shared" si="38"/>
        <v xml:space="preserve">GLOBAL L&amp;LCHRGBCK_MS LUAN </v>
      </c>
      <c r="F45" s="109">
        <f t="shared" si="39"/>
        <v>263</v>
      </c>
      <c r="G45" s="109">
        <f t="shared" si="40"/>
        <v>7269</v>
      </c>
      <c r="H45" s="147"/>
      <c r="I45" s="148"/>
      <c r="J45" s="109">
        <f t="shared" si="41"/>
        <v>0</v>
      </c>
      <c r="K45" s="149"/>
      <c r="L45" s="148"/>
      <c r="M45" s="150"/>
      <c r="N45" s="151"/>
      <c r="O45" s="109" t="s">
        <v>378</v>
      </c>
      <c r="P45" s="152">
        <f t="shared" si="42"/>
        <v>0</v>
      </c>
      <c r="R45" s="154" t="s">
        <v>467</v>
      </c>
      <c r="S45" s="155" t="s">
        <v>468</v>
      </c>
      <c r="T45" s="156">
        <v>7269</v>
      </c>
      <c r="U45" s="156"/>
      <c r="V45" s="158">
        <v>48.980000000000018</v>
      </c>
      <c r="W45" s="159"/>
      <c r="X45" s="164"/>
      <c r="Y45" s="164"/>
      <c r="Z45" s="164"/>
      <c r="AA45" s="164"/>
      <c r="AB45" s="164">
        <v>0</v>
      </c>
      <c r="AC45" s="164">
        <v>0</v>
      </c>
      <c r="AD45" s="164">
        <v>0</v>
      </c>
      <c r="AE45" s="164">
        <v>0</v>
      </c>
      <c r="AF45" s="164">
        <v>0</v>
      </c>
      <c r="AG45" s="164">
        <v>0</v>
      </c>
      <c r="AH45" s="164">
        <v>0</v>
      </c>
      <c r="AI45" s="161">
        <f t="shared" si="43"/>
        <v>0</v>
      </c>
      <c r="AJ45" s="159"/>
      <c r="AK45" s="164"/>
      <c r="AL45" s="164"/>
      <c r="AM45" s="164"/>
      <c r="AN45" s="164"/>
      <c r="AO45" s="164"/>
      <c r="AP45" s="164"/>
      <c r="AQ45" s="164"/>
      <c r="AR45" s="164"/>
      <c r="AS45" s="164"/>
      <c r="AT45" s="164"/>
      <c r="AU45" s="164"/>
      <c r="AV45" s="164">
        <f>SUM(AJ45:AU45)</f>
        <v>0</v>
      </c>
      <c r="AW45" s="166">
        <f>+V45+AI45+AV45</f>
        <v>48.980000000000018</v>
      </c>
    </row>
    <row r="46" spans="1:49" s="140" customFormat="1" ht="15" x14ac:dyDescent="0.25">
      <c r="A46" s="145" t="str">
        <f t="shared" si="35"/>
        <v>599310</v>
      </c>
      <c r="B46" s="109"/>
      <c r="C46" s="109" t="str">
        <f t="shared" si="36"/>
        <v>INTER</v>
      </c>
      <c r="D46" s="109" t="str">
        <f t="shared" si="37"/>
        <v>CVN</v>
      </c>
      <c r="E46" s="146" t="str">
        <f t="shared" si="38"/>
        <v xml:space="preserve">GIS CHARGE OUT </v>
      </c>
      <c r="F46" s="109">
        <f t="shared" si="39"/>
        <v>263</v>
      </c>
      <c r="G46" s="109">
        <f t="shared" si="40"/>
        <v>7960</v>
      </c>
      <c r="H46" s="147"/>
      <c r="I46" s="148"/>
      <c r="J46" s="109">
        <f t="shared" si="41"/>
        <v>0</v>
      </c>
      <c r="K46" s="149"/>
      <c r="L46" s="148"/>
      <c r="M46" s="150"/>
      <c r="N46" s="151"/>
      <c r="O46" s="109" t="s">
        <v>378</v>
      </c>
      <c r="P46" s="152">
        <f t="shared" si="42"/>
        <v>0</v>
      </c>
      <c r="R46" s="154" t="s">
        <v>469</v>
      </c>
      <c r="S46" s="155" t="s">
        <v>470</v>
      </c>
      <c r="T46" s="156">
        <v>7960</v>
      </c>
      <c r="U46" s="156"/>
      <c r="V46" s="158">
        <v>0.01</v>
      </c>
      <c r="W46" s="159"/>
      <c r="X46" s="164"/>
      <c r="Y46" s="164"/>
      <c r="Z46" s="164"/>
      <c r="AA46" s="164"/>
      <c r="AB46" s="164"/>
      <c r="AC46" s="164"/>
      <c r="AD46" s="164">
        <v>20.88</v>
      </c>
      <c r="AE46" s="164">
        <v>10.44</v>
      </c>
      <c r="AF46" s="164">
        <v>-31.32</v>
      </c>
      <c r="AG46" s="164">
        <v>0</v>
      </c>
      <c r="AH46" s="164">
        <v>0</v>
      </c>
      <c r="AI46" s="161">
        <f t="shared" si="43"/>
        <v>0</v>
      </c>
      <c r="AJ46" s="159"/>
      <c r="AK46" s="164"/>
      <c r="AL46" s="164"/>
      <c r="AM46" s="164"/>
      <c r="AN46" s="164"/>
      <c r="AO46" s="164"/>
      <c r="AP46" s="164"/>
      <c r="AQ46" s="164"/>
      <c r="AR46" s="164"/>
      <c r="AS46" s="164"/>
      <c r="AT46" s="164"/>
      <c r="AU46" s="164"/>
      <c r="AV46" s="164">
        <f>SUM(AJ46:AU46)</f>
        <v>0</v>
      </c>
      <c r="AW46" s="166">
        <f>+V46+AI46+AV46</f>
        <v>0.01</v>
      </c>
    </row>
    <row r="47" spans="1:49" s="140" customFormat="1" ht="15.75" thickBot="1" x14ac:dyDescent="0.3">
      <c r="A47" s="167">
        <f t="shared" si="35"/>
        <v>559050</v>
      </c>
      <c r="B47" s="168"/>
      <c r="C47" s="168" t="str">
        <f t="shared" si="36"/>
        <v>INTER</v>
      </c>
      <c r="D47" s="168" t="str">
        <f t="shared" si="37"/>
        <v>CVN</v>
      </c>
      <c r="E47" s="169" t="str">
        <f t="shared" si="38"/>
        <v xml:space="preserve">FR CORP_ACUITY KP 2019 COST ALLOCATIONS </v>
      </c>
      <c r="F47" s="168">
        <f t="shared" si="39"/>
        <v>263</v>
      </c>
      <c r="G47" s="168">
        <f t="shared" si="40"/>
        <v>7960</v>
      </c>
      <c r="H47" s="170"/>
      <c r="I47" s="171"/>
      <c r="J47" s="168">
        <f t="shared" si="41"/>
        <v>0</v>
      </c>
      <c r="K47" s="172"/>
      <c r="L47" s="171"/>
      <c r="M47" s="173"/>
      <c r="N47" s="174"/>
      <c r="O47" s="168" t="s">
        <v>378</v>
      </c>
      <c r="P47" s="176">
        <f t="shared" si="42"/>
        <v>31717</v>
      </c>
      <c r="R47" s="154" t="s">
        <v>471</v>
      </c>
      <c r="S47" s="155">
        <v>559050</v>
      </c>
      <c r="T47" s="156">
        <v>7960</v>
      </c>
      <c r="U47" s="156"/>
      <c r="V47" s="158"/>
      <c r="W47" s="159"/>
      <c r="X47" s="164"/>
      <c r="Y47" s="164"/>
      <c r="Z47" s="164"/>
      <c r="AA47" s="164"/>
      <c r="AB47" s="164"/>
      <c r="AC47" s="164"/>
      <c r="AD47" s="164"/>
      <c r="AE47" s="164"/>
      <c r="AF47" s="164"/>
      <c r="AG47" s="164"/>
      <c r="AH47" s="164">
        <v>31717</v>
      </c>
      <c r="AI47" s="161">
        <f t="shared" si="43"/>
        <v>31717</v>
      </c>
      <c r="AJ47" s="159"/>
      <c r="AK47" s="164"/>
      <c r="AL47" s="164"/>
      <c r="AM47" s="164"/>
      <c r="AN47" s="164"/>
      <c r="AO47" s="164"/>
      <c r="AP47" s="164"/>
      <c r="AQ47" s="164"/>
      <c r="AR47" s="164"/>
      <c r="AS47" s="164"/>
      <c r="AT47" s="164"/>
      <c r="AU47" s="164"/>
      <c r="AV47" s="164"/>
      <c r="AW47" s="166"/>
    </row>
    <row r="48" spans="1:49" s="140" customFormat="1" ht="13.5" thickBot="1" x14ac:dyDescent="0.25">
      <c r="A48" s="189">
        <f t="shared" si="35"/>
        <v>978004</v>
      </c>
      <c r="B48" s="190"/>
      <c r="C48" s="190" t="str">
        <f t="shared" si="36"/>
        <v>INTER</v>
      </c>
      <c r="D48" s="190" t="str">
        <f t="shared" si="37"/>
        <v>CVN</v>
      </c>
      <c r="E48" s="191" t="str">
        <f t="shared" si="38"/>
        <v xml:space="preserve">Market Data Product &amp; Service </v>
      </c>
      <c r="F48" s="190">
        <f t="shared" si="39"/>
        <v>263</v>
      </c>
      <c r="G48" s="190">
        <f t="shared" si="40"/>
        <v>8914</v>
      </c>
      <c r="H48" s="190" t="s">
        <v>384</v>
      </c>
      <c r="I48" s="192"/>
      <c r="J48" s="190" t="str">
        <f t="shared" si="41"/>
        <v>0331</v>
      </c>
      <c r="K48" s="193"/>
      <c r="L48" s="192"/>
      <c r="M48" s="194"/>
      <c r="N48" s="195"/>
      <c r="O48" s="190" t="s">
        <v>378</v>
      </c>
      <c r="P48" s="186">
        <f>IF(AH48="","",-AH48)</f>
        <v>-32687.63</v>
      </c>
      <c r="R48" s="177" t="s">
        <v>472</v>
      </c>
      <c r="S48" s="178">
        <v>978004</v>
      </c>
      <c r="T48" s="179">
        <v>8914</v>
      </c>
      <c r="U48" s="179" t="s">
        <v>473</v>
      </c>
      <c r="V48" s="183">
        <f t="shared" ref="V48:AH48" si="44">SUM(V42:V47)</f>
        <v>74093.059999999983</v>
      </c>
      <c r="W48" s="183">
        <f t="shared" si="44"/>
        <v>0</v>
      </c>
      <c r="X48" s="183">
        <f t="shared" si="44"/>
        <v>2524.66</v>
      </c>
      <c r="Y48" s="183">
        <f t="shared" si="44"/>
        <v>992.75</v>
      </c>
      <c r="Z48" s="183">
        <f t="shared" si="44"/>
        <v>726.77</v>
      </c>
      <c r="AA48" s="183">
        <f t="shared" si="44"/>
        <v>555.96</v>
      </c>
      <c r="AB48" s="182">
        <f t="shared" si="44"/>
        <v>2022.63</v>
      </c>
      <c r="AC48" s="182">
        <f t="shared" si="44"/>
        <v>2009.23</v>
      </c>
      <c r="AD48" s="182">
        <f t="shared" si="44"/>
        <v>20.88</v>
      </c>
      <c r="AE48" s="182">
        <f t="shared" si="44"/>
        <v>1276.1600000000001</v>
      </c>
      <c r="AF48" s="182">
        <f t="shared" si="44"/>
        <v>943.18</v>
      </c>
      <c r="AG48" s="182">
        <f t="shared" si="44"/>
        <v>4177.24</v>
      </c>
      <c r="AH48" s="182">
        <f t="shared" si="44"/>
        <v>32687.63</v>
      </c>
      <c r="AI48" s="183">
        <f>SUM(AI42:AI47)</f>
        <v>47937.09</v>
      </c>
      <c r="AJ48" s="181">
        <f t="shared" ref="AJ48:AW48" si="45">SUM(AJ42:AJ46)</f>
        <v>0</v>
      </c>
      <c r="AK48" s="182">
        <f t="shared" si="45"/>
        <v>0</v>
      </c>
      <c r="AL48" s="182">
        <f t="shared" si="45"/>
        <v>0</v>
      </c>
      <c r="AM48" s="182">
        <f t="shared" si="45"/>
        <v>0</v>
      </c>
      <c r="AN48" s="182">
        <f t="shared" si="45"/>
        <v>0</v>
      </c>
      <c r="AO48" s="182">
        <f t="shared" si="45"/>
        <v>0</v>
      </c>
      <c r="AP48" s="182">
        <f t="shared" si="45"/>
        <v>0</v>
      </c>
      <c r="AQ48" s="182">
        <f t="shared" si="45"/>
        <v>0</v>
      </c>
      <c r="AR48" s="182">
        <f t="shared" si="45"/>
        <v>0</v>
      </c>
      <c r="AS48" s="182">
        <f t="shared" si="45"/>
        <v>0</v>
      </c>
      <c r="AT48" s="182">
        <f t="shared" si="45"/>
        <v>0</v>
      </c>
      <c r="AU48" s="182">
        <f t="shared" si="45"/>
        <v>0</v>
      </c>
      <c r="AV48" s="182">
        <f t="shared" si="45"/>
        <v>0</v>
      </c>
      <c r="AW48" s="180">
        <f t="shared" si="45"/>
        <v>90313.14999999998</v>
      </c>
    </row>
    <row r="49" spans="16:50" x14ac:dyDescent="0.15">
      <c r="P49" s="113" t="str">
        <f>IF(AH49="","",-AH49)</f>
        <v/>
      </c>
      <c r="AI49" s="113">
        <f>AI48/0.000043</f>
        <v>1114816046.5116277</v>
      </c>
      <c r="AW49" s="196"/>
      <c r="AX49" s="132"/>
    </row>
    <row r="50" spans="16:50" x14ac:dyDescent="0.15">
      <c r="V50" s="132"/>
      <c r="AC50" s="132"/>
      <c r="AI50" s="198">
        <f>AI49+Sheet7!L108</f>
        <v>1132739446.2916276</v>
      </c>
      <c r="AW50" s="196"/>
      <c r="AX50" s="132"/>
    </row>
    <row r="51" spans="16:50" x14ac:dyDescent="0.15">
      <c r="AW51" s="196"/>
    </row>
    <row r="52" spans="16:50" x14ac:dyDescent="0.15">
      <c r="V52" s="132"/>
      <c r="AW52" s="196"/>
    </row>
    <row r="53" spans="16:50" x14ac:dyDescent="0.15">
      <c r="AI53" s="113">
        <f>AI40/0.000043</f>
        <v>913959464.72404897</v>
      </c>
      <c r="AW53" s="196"/>
    </row>
    <row r="54" spans="16:50" x14ac:dyDescent="0.15">
      <c r="AI54" s="113">
        <f>AI53+Sheet7!L110</f>
        <v>711003512.34404898</v>
      </c>
      <c r="AW54" s="196"/>
    </row>
    <row r="55" spans="16:50" x14ac:dyDescent="0.15">
      <c r="AI55" s="113">
        <f>AI33/0.000043</f>
        <v>1233908244.3553474</v>
      </c>
      <c r="AW55" s="196"/>
    </row>
    <row r="56" spans="16:50" x14ac:dyDescent="0.15">
      <c r="AI56" s="113">
        <f>AI55+Sheet7!L109</f>
        <v>900225763.73534739</v>
      </c>
    </row>
  </sheetData>
  <mergeCells count="2">
    <mergeCell ref="W12:AI12"/>
    <mergeCell ref="AJ12:AV12"/>
  </mergeCells>
  <dataValidations count="7">
    <dataValidation type="textLength" allowBlank="1" showInputMessage="1" showErrorMessage="1" promptTitle="Journal No." sqref="B6">
      <formula1>1</formula1>
      <formula2>9</formula2>
    </dataValidation>
    <dataValidation type="textLength" allowBlank="1" showInputMessage="1" showErrorMessage="1" sqref="B4">
      <formula1>7</formula1>
      <formula2>7</formula2>
    </dataValidation>
    <dataValidation type="textLength" allowBlank="1" showInputMessage="1" showErrorMessage="1" promptTitle="Up to 25 only." sqref="E8">
      <formula1>1</formula1>
      <formula2>25</formula2>
    </dataValidation>
    <dataValidation type="textLength" operator="lessThanOrEqual" allowBlank="1" showInputMessage="1" showErrorMessage="1" sqref="J14:J18 J21:J25 J35:J39 J28:J32 J42:J47">
      <formula1>J$11</formula1>
    </dataValidation>
    <dataValidation allowBlank="1" sqref="E14:E19 E21:E26 E35:E40 E28:E33 E42:E48"/>
    <dataValidation allowBlank="1" showInputMessage="1" showErrorMessage="1" promptTitle="Journal Type" sqref="C14:D19 O14:O19 F14:F19 C21:D26 O21:O26 F21:F26 C28:D33 C35:D40 F28:F33 O28:O33 F35:F40 O35:O40 C42:D48 F42:F48 O42:O48"/>
    <dataValidation type="textLength" allowBlank="1" showInputMessage="1" showErrorMessage="1" promptTitle="SUN Account Code" sqref="A14:A19 A21:A26 A35:A40 A28:A33 A42:A48">
      <formula1>6</formula1>
      <formula2>6</formula2>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58E14D5BC744D4E993767040797ED75" ma:contentTypeVersion="0" ma:contentTypeDescription="Create a new document." ma:contentTypeScope="" ma:versionID="6d4b3a28c99f5265d2fedfc7285a7729">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236128-F435-4B05-B223-3E54F6D723FB}">
  <ds:schemaRefs>
    <ds:schemaRef ds:uri="http://schemas.microsoft.com/office/2006/documentManagement/types"/>
    <ds:schemaRef ds:uri="http://purl.org/dc/elements/1.1/"/>
    <ds:schemaRef ds:uri="http://purl.org/dc/dcmitype/"/>
    <ds:schemaRef ds:uri="http://purl.org/dc/terms/"/>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85376473-8B47-4058-AC1E-89C56FEF5F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DF2934F3-2767-4BE3-B0BB-1A12616979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Sheet1</vt:lpstr>
      <vt:lpstr>904102</vt:lpstr>
      <vt:lpstr>905610</vt:lpstr>
      <vt:lpstr>904691</vt:lpstr>
      <vt:lpstr>revenue</vt:lpstr>
      <vt:lpstr>MF</vt:lpstr>
      <vt:lpstr>1EXP_YTD</vt:lpstr>
      <vt:lpstr>Sheet7</vt:lpstr>
      <vt:lpstr>Interco</vt:lpstr>
      <vt:lpstr>Sheet1!_Hlk2673531</vt:lpstr>
      <vt:lpstr>Sheet1!_Hlk970618</vt:lpstr>
      <vt:lpstr>Sheet1!OLE_LINK22</vt:lpstr>
    </vt:vector>
  </TitlesOfParts>
  <Company>Manulife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Dung Le Thi Kim</dc:creator>
  <cp:lastModifiedBy>Dung Le Thi Kim</cp:lastModifiedBy>
  <dcterms:created xsi:type="dcterms:W3CDTF">2019-08-13T04:49:50Z</dcterms:created>
  <dcterms:modified xsi:type="dcterms:W3CDTF">2020-04-16T11:58:16Z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0x010100B58E14D5BC744D4E993767040797ED75</vt:lpwstr>
  </property>
</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1eaacf9c7b754f1c88d6e77b2e00ed4b.psdsxs" Id="Rf6697e81690c4b84" /><Relationship Type="http://schemas.openxmlformats.org/package/2006/relationships/digital-signature/signature" Target="/package/services/digital-signature/xml-signature/e05dd6e7559b4ee99f15328c9287336a.psdsxs" Id="Rd2e378d9163f4c0c" /></Relationships>
</file>